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PS\"/>
    </mc:Choice>
  </mc:AlternateContent>
  <xr:revisionPtr revIDLastSave="0" documentId="13_ncr:1_{D7ED0EDF-9D6A-4D6C-968E-9EF8B07170BF}" xr6:coauthVersionLast="47" xr6:coauthVersionMax="47" xr10:uidLastSave="{00000000-0000-0000-0000-000000000000}"/>
  <bookViews>
    <workbookView xWindow="-17400" yWindow="-120" windowWidth="17520" windowHeight="12600" tabRatio="954" xr2:uid="{00000000-000D-0000-FFFF-FFFF00000000}"/>
  </bookViews>
  <sheets>
    <sheet name="Dezembro 2023" sheetId="64" r:id="rId1"/>
    <sheet name="2ª Parcela 13º Salário" sheetId="63" r:id="rId2"/>
    <sheet name="Novembro 2023" sheetId="62" r:id="rId3"/>
    <sheet name="Outubro 2023" sheetId="61" r:id="rId4"/>
    <sheet name="Setembro 2023 " sheetId="60" r:id="rId5"/>
    <sheet name="Agosto 2023 " sheetId="59" r:id="rId6"/>
    <sheet name="Julho 2023 " sheetId="58" r:id="rId7"/>
    <sheet name="Junho 2023" sheetId="56" r:id="rId8"/>
    <sheet name="Maio 2023" sheetId="55" r:id="rId9"/>
    <sheet name="1ª Parcela 13º Salário" sheetId="54" r:id="rId10"/>
    <sheet name="Abril 2023" sheetId="53" r:id="rId11"/>
    <sheet name="Março 2023" sheetId="52" r:id="rId12"/>
    <sheet name="Fevereiro 2023" sheetId="51" r:id="rId13"/>
    <sheet name="Janeiro 2023" sheetId="48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64" l="1"/>
  <c r="L20" i="64"/>
  <c r="L18" i="64"/>
  <c r="L15" i="64"/>
  <c r="L14" i="64"/>
  <c r="L13" i="64"/>
  <c r="L11" i="64"/>
  <c r="L10" i="64"/>
  <c r="L6" i="64"/>
  <c r="K20" i="64"/>
  <c r="E14" i="64"/>
  <c r="J13" i="64"/>
  <c r="J12" i="64"/>
  <c r="H11" i="64"/>
  <c r="E8" i="64"/>
  <c r="L21" i="62"/>
  <c r="L20" i="62"/>
  <c r="L11" i="62"/>
  <c r="L6" i="62"/>
  <c r="K20" i="62"/>
  <c r="L18" i="62"/>
  <c r="L15" i="62"/>
  <c r="L14" i="62"/>
  <c r="E14" i="62"/>
  <c r="L13" i="62"/>
  <c r="J13" i="62"/>
  <c r="J12" i="62"/>
  <c r="H11" i="62"/>
  <c r="L10" i="62"/>
  <c r="E8" i="62"/>
  <c r="L20" i="61"/>
  <c r="L11" i="61"/>
  <c r="L10" i="61"/>
  <c r="L6" i="61"/>
  <c r="L21" i="61"/>
  <c r="K20" i="61"/>
  <c r="L18" i="61"/>
  <c r="L15" i="61"/>
  <c r="L14" i="61"/>
  <c r="E14" i="61"/>
  <c r="L13" i="61"/>
  <c r="J13" i="61"/>
  <c r="J12" i="61"/>
  <c r="H11" i="61"/>
  <c r="E8" i="61"/>
  <c r="L14" i="60"/>
  <c r="L13" i="60"/>
  <c r="L11" i="60"/>
  <c r="L10" i="60"/>
  <c r="L6" i="60"/>
  <c r="L21" i="60"/>
  <c r="K20" i="60"/>
  <c r="L18" i="60"/>
  <c r="L15" i="60"/>
  <c r="E14" i="60"/>
  <c r="J13" i="60"/>
  <c r="J12" i="60"/>
  <c r="H11" i="60"/>
  <c r="E8" i="60"/>
  <c r="L21" i="59"/>
  <c r="L20" i="59"/>
  <c r="L18" i="59"/>
  <c r="L15" i="59"/>
  <c r="L14" i="59"/>
  <c r="L13" i="59"/>
  <c r="L11" i="59"/>
  <c r="L10" i="59"/>
  <c r="L6" i="59"/>
  <c r="K20" i="59"/>
  <c r="E14" i="59"/>
  <c r="J13" i="59"/>
  <c r="J12" i="59"/>
  <c r="H11" i="59"/>
  <c r="E8" i="59"/>
  <c r="L20" i="58"/>
  <c r="L19" i="58"/>
  <c r="L17" i="58"/>
  <c r="L14" i="58"/>
  <c r="L13" i="58"/>
  <c r="L12" i="58"/>
  <c r="L10" i="58"/>
  <c r="L9" i="58"/>
  <c r="L8" i="58"/>
  <c r="L6" i="58"/>
  <c r="J11" i="58"/>
  <c r="K19" i="58"/>
  <c r="E13" i="58"/>
  <c r="J12" i="58"/>
  <c r="H10" i="58"/>
  <c r="E8" i="58"/>
  <c r="L20" i="56"/>
  <c r="L19" i="56"/>
  <c r="L17" i="56"/>
  <c r="L14" i="56"/>
  <c r="L13" i="56"/>
  <c r="L12" i="56"/>
  <c r="L10" i="56"/>
  <c r="L9" i="56"/>
  <c r="L6" i="56"/>
  <c r="L10" i="55"/>
  <c r="K19" i="56"/>
  <c r="E13" i="56"/>
  <c r="J12" i="56"/>
  <c r="J11" i="56"/>
  <c r="H10" i="56"/>
  <c r="E8" i="56"/>
  <c r="L20" i="55"/>
  <c r="L24" i="55"/>
  <c r="L23" i="55"/>
  <c r="L22" i="55"/>
  <c r="L21" i="55"/>
  <c r="L19" i="55"/>
  <c r="K19" i="55"/>
  <c r="L18" i="55"/>
  <c r="L17" i="55"/>
  <c r="L16" i="55"/>
  <c r="L14" i="55"/>
  <c r="L9" i="55"/>
  <c r="L13" i="55"/>
  <c r="E13" i="55"/>
  <c r="L12" i="55"/>
  <c r="J12" i="55"/>
  <c r="L11" i="55"/>
  <c r="J11" i="55"/>
  <c r="E11" i="55"/>
  <c r="D11" i="55"/>
  <c r="C11" i="55"/>
  <c r="L8" i="55"/>
  <c r="E8" i="55"/>
  <c r="L7" i="55"/>
  <c r="H10" i="55"/>
  <c r="L6" i="55"/>
  <c r="L10" i="53"/>
  <c r="L9" i="53"/>
  <c r="L24" i="53"/>
  <c r="L20" i="53"/>
  <c r="L19" i="53"/>
  <c r="K19" i="53"/>
  <c r="L18" i="53"/>
  <c r="L17" i="53"/>
  <c r="L14" i="53"/>
  <c r="L13" i="53"/>
  <c r="E13" i="53"/>
  <c r="L12" i="53"/>
  <c r="H10" i="53"/>
  <c r="E8" i="53"/>
  <c r="L6" i="53"/>
  <c r="L21" i="52"/>
  <c r="L19" i="52"/>
  <c r="L17" i="52"/>
  <c r="L10" i="52"/>
  <c r="L24" i="52"/>
  <c r="L23" i="52"/>
  <c r="L20" i="52"/>
  <c r="K19" i="52"/>
  <c r="L18" i="52"/>
  <c r="L14" i="52"/>
  <c r="L13" i="52"/>
  <c r="E13" i="52"/>
  <c r="L12" i="52"/>
  <c r="H10" i="52"/>
  <c r="E8" i="52"/>
  <c r="L6" i="52"/>
  <c r="M19" i="51"/>
  <c r="L19" i="51"/>
  <c r="M18" i="51"/>
  <c r="M17" i="51"/>
  <c r="M14" i="51"/>
  <c r="M12" i="51"/>
  <c r="L10" i="48"/>
  <c r="M10" i="51"/>
  <c r="C10" i="51"/>
  <c r="M6" i="51"/>
  <c r="M24" i="51"/>
  <c r="M23" i="51"/>
  <c r="M20" i="51"/>
  <c r="M13" i="51"/>
  <c r="F13" i="51"/>
  <c r="I10" i="51"/>
  <c r="F8" i="51"/>
  <c r="L24" i="48"/>
  <c r="L23" i="48"/>
  <c r="L21" i="48"/>
  <c r="L20" i="48"/>
  <c r="L19" i="48"/>
  <c r="K19" i="48"/>
  <c r="L14" i="48"/>
  <c r="L13" i="48"/>
  <c r="E13" i="48"/>
  <c r="L12" i="48"/>
  <c r="H10" i="48"/>
  <c r="E8" i="48"/>
  <c r="L6" i="48"/>
</calcChain>
</file>

<file path=xl/sharedStrings.xml><?xml version="1.0" encoding="utf-8"?>
<sst xmlns="http://schemas.openxmlformats.org/spreadsheetml/2006/main" count="1575" uniqueCount="66">
  <si>
    <t>Empregado</t>
  </si>
  <si>
    <t>Cargo</t>
  </si>
  <si>
    <t>Salário</t>
  </si>
  <si>
    <t>Função/Gratificação</t>
  </si>
  <si>
    <t>ATS</t>
  </si>
  <si>
    <t>Auxílio Creche</t>
  </si>
  <si>
    <t>Assessor III</t>
  </si>
  <si>
    <t>-</t>
  </si>
  <si>
    <t>Aline Tales Ferreira</t>
  </si>
  <si>
    <t>Ana Claudia Ramos Pinto</t>
  </si>
  <si>
    <t>PST-Assistente Administrativo</t>
  </si>
  <si>
    <t>Antonio Tolentino</t>
  </si>
  <si>
    <t>PAE-Contador</t>
  </si>
  <si>
    <t>Daniel Nunes de Oliveira</t>
  </si>
  <si>
    <t>Danielle Costa Barbosa Girotto</t>
  </si>
  <si>
    <t>Edna Barroso Machado</t>
  </si>
  <si>
    <t>Assistente de Serviços Gerais</t>
  </si>
  <si>
    <t>Fabio Ronan Miranda Alves</t>
  </si>
  <si>
    <t>Jane Lopes da Silva</t>
  </si>
  <si>
    <t>Assessor I</t>
  </si>
  <si>
    <t>João Henrique Vieira Costa</t>
  </si>
  <si>
    <t>José Luiz Pereira Barboza</t>
  </si>
  <si>
    <t>PST-Técnico Contábil</t>
  </si>
  <si>
    <t>Assessor IV</t>
  </si>
  <si>
    <t>Lilian de Souza Barbosa</t>
  </si>
  <si>
    <t>Manoel José Castanho</t>
  </si>
  <si>
    <t>PAE-Jornalista</t>
  </si>
  <si>
    <t>Maria Aparecida Carneiro</t>
  </si>
  <si>
    <t>PAE-Economista</t>
  </si>
  <si>
    <t>Paulo Roberto Samuel Alves Júnior</t>
  </si>
  <si>
    <t>Assessor II</t>
  </si>
  <si>
    <t>Auxílio Alimentação</t>
  </si>
  <si>
    <t>Sindicato</t>
  </si>
  <si>
    <t>Total</t>
  </si>
  <si>
    <t>Coordenadora</t>
  </si>
  <si>
    <t>Keliane Souza de Jesus</t>
  </si>
  <si>
    <t>Procurador Geral</t>
  </si>
  <si>
    <t>*</t>
  </si>
  <si>
    <t>* FÉRIAS</t>
  </si>
  <si>
    <t>Raquel Passos da Silva Araújo</t>
  </si>
  <si>
    <t>Renata Reis Alveida</t>
  </si>
  <si>
    <t>**</t>
  </si>
  <si>
    <t>Luiza Rodrigues Borges</t>
  </si>
  <si>
    <t>Rielisson Barbosa de Moura</t>
  </si>
  <si>
    <t>** AFASTAMENTO PELA PREVIDÊNCIA</t>
  </si>
  <si>
    <t>JANEIRO 2023</t>
  </si>
  <si>
    <t>Superintendente</t>
  </si>
  <si>
    <t>Coordenadora de Comunicação</t>
  </si>
  <si>
    <t>Pen Alimentícia</t>
  </si>
  <si>
    <t>Plan Saúde</t>
  </si>
  <si>
    <t>Desc. Aux. Alim.</t>
  </si>
  <si>
    <t>FEVEREIRO 2023</t>
  </si>
  <si>
    <t>MARÇO 2023</t>
  </si>
  <si>
    <t>Hora Extra</t>
  </si>
  <si>
    <t>ABRIL 2023</t>
  </si>
  <si>
    <t>1ª Parcela do 13º Salário 2023</t>
  </si>
  <si>
    <t>MAIO 2023</t>
  </si>
  <si>
    <t>JUNHO 2023</t>
  </si>
  <si>
    <t>Caio da Rocha Santos</t>
  </si>
  <si>
    <t>AGOSTO 2023</t>
  </si>
  <si>
    <t>SETEMBRO 2023</t>
  </si>
  <si>
    <t>OUTUBRO 2023</t>
  </si>
  <si>
    <t>NOVEMBRO 2023</t>
  </si>
  <si>
    <t>2ª Parcela do 13º Salário 2023</t>
  </si>
  <si>
    <t>DEZEMBRO 2023</t>
  </si>
  <si>
    <t>JULHO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</si>
</sst>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color rgb="FF000000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1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/>
    <xf numFmtId="4" fontId="0" fillId="0" borderId="0" xfId="0" applyNumberFormat="1" applyAlignment="1">
      <alignment horizontal="left"/>
    </xf>
    <xf numFmtId="4" fontId="0" fillId="0" borderId="6" xfId="0" applyNumberFormat="1" applyBorder="1"/>
    <xf numFmtId="4" fontId="0" fillId="0" borderId="4" xfId="0" applyNumberFormat="1" applyBorder="1"/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/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49" fontId="14" fillId="0" borderId="0" xfId="0" applyNumberFormat="1" applyFont="1" applyAlignment="1">
      <alignment horizontal="center" vertic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2D58B7ED-A7BE-442B-A5A7-4D4601CB5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1863615</xdr:colOff>
      <xdr:row>0</xdr:row>
      <xdr:rowOff>60204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D8078349-0774-4282-AB0D-57C284CA9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3615" y="60204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1BF35970-B990-4FF7-B879-65ADEAC47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E835A170-6267-4AD9-A415-4413CB318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4D36EF73-514B-4F44-BC94-A707DF2D5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1311165</xdr:colOff>
      <xdr:row>0</xdr:row>
      <xdr:rowOff>126879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BFC6D93E-E5A2-41B7-82BB-A469689E4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0365" y="12687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1863615</xdr:colOff>
      <xdr:row>0</xdr:row>
      <xdr:rowOff>60204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C2FD46CC-82A9-4D9F-B44F-0EE456D3A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3615" y="60204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66B9BFA8-C5B8-4992-A038-3EC366E6B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50931D9C-076B-40E3-BB64-17974C650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7DE9C30A-BB91-470E-8066-ED308C555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AADE8FE8-8073-40B3-A855-EA3F627DB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132D976A-D7A2-4624-91CD-957C75E53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56AE0D2B-E880-4942-9E06-83636A4AD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1282590</xdr:colOff>
      <xdr:row>0</xdr:row>
      <xdr:rowOff>107829</xdr:rowOff>
    </xdr:from>
    <xdr:ext cx="1365885" cy="894402"/>
    <xdr:pic>
      <xdr:nvPicPr>
        <xdr:cNvPr id="2" name="Imagem 3">
          <a:extLst>
            <a:ext uri="{FF2B5EF4-FFF2-40B4-BE49-F238E27FC236}">
              <a16:creationId xmlns:a16="http://schemas.microsoft.com/office/drawing/2014/main" id="{D2962A68-DA31-4B35-A39A-8EBC4323A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790" y="107829"/>
          <a:ext cx="1365885" cy="89440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2C416-F9ED-43A2-BABC-222AE275B6FD}">
  <sheetPr>
    <pageSetUpPr fitToPage="1"/>
  </sheetPr>
  <dimension ref="A1:M27"/>
  <sheetViews>
    <sheetView tabSelected="1" zoomScale="70" zoomScaleNormal="70" workbookViewId="0">
      <selection activeCell="L26" sqref="L26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64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4712.28</v>
      </c>
      <c r="D6" s="3">
        <v>12059.13</v>
      </c>
      <c r="E6" s="3">
        <v>706.84</v>
      </c>
      <c r="F6" s="3">
        <v>1099.9000000000001</v>
      </c>
      <c r="G6" s="5">
        <v>384.09</v>
      </c>
      <c r="H6" s="7" t="s">
        <v>7</v>
      </c>
      <c r="I6" s="12">
        <v>1</v>
      </c>
      <c r="J6" s="12">
        <v>89.53</v>
      </c>
      <c r="K6" s="4" t="s">
        <v>7</v>
      </c>
      <c r="L6" s="8">
        <f>4433.07+10114.91</f>
        <v>14547.98</v>
      </c>
      <c r="M6" s="6"/>
    </row>
    <row r="7" spans="1:13">
      <c r="A7" s="2" t="s">
        <v>9</v>
      </c>
      <c r="B7" s="2" t="s">
        <v>34</v>
      </c>
      <c r="C7" s="3">
        <v>4468.97</v>
      </c>
      <c r="D7" s="3">
        <v>9307.4599999999991</v>
      </c>
      <c r="E7" s="3">
        <v>491.59</v>
      </c>
      <c r="F7" s="3">
        <v>1099.9000000000001</v>
      </c>
      <c r="G7" s="4" t="s">
        <v>7</v>
      </c>
      <c r="H7" s="7" t="s">
        <v>7</v>
      </c>
      <c r="I7" s="12">
        <v>1</v>
      </c>
      <c r="J7" s="12">
        <v>44.69</v>
      </c>
      <c r="K7" s="4" t="s">
        <v>7</v>
      </c>
      <c r="L7" s="3">
        <v>12560.58</v>
      </c>
      <c r="M7" s="9"/>
    </row>
    <row r="8" spans="1:13">
      <c r="A8" s="2" t="s">
        <v>11</v>
      </c>
      <c r="B8" s="2" t="s">
        <v>12</v>
      </c>
      <c r="C8" s="3">
        <v>12474.13</v>
      </c>
      <c r="D8" s="5">
        <v>1809.62</v>
      </c>
      <c r="E8" s="3">
        <f>1746.38+873.19</f>
        <v>2619.5700000000002</v>
      </c>
      <c r="F8" s="3">
        <v>1099.9000000000001</v>
      </c>
      <c r="G8" s="4" t="s">
        <v>7</v>
      </c>
      <c r="H8" s="7" t="s">
        <v>7</v>
      </c>
      <c r="I8" s="12">
        <v>1</v>
      </c>
      <c r="J8" s="12">
        <v>162.16</v>
      </c>
      <c r="K8" s="4" t="s">
        <v>7</v>
      </c>
      <c r="L8" s="10">
        <v>13431.16</v>
      </c>
      <c r="M8" s="9"/>
    </row>
    <row r="9" spans="1:13">
      <c r="A9" s="2" t="s">
        <v>58</v>
      </c>
      <c r="B9" s="2" t="s">
        <v>6</v>
      </c>
      <c r="C9" s="3">
        <v>6268.54</v>
      </c>
      <c r="D9" s="4" t="s">
        <v>7</v>
      </c>
      <c r="E9" s="4" t="s">
        <v>7</v>
      </c>
      <c r="F9" s="3">
        <v>2199.6</v>
      </c>
      <c r="G9" s="4" t="s">
        <v>7</v>
      </c>
      <c r="H9" s="7" t="s">
        <v>7</v>
      </c>
      <c r="I9" s="12">
        <v>1</v>
      </c>
      <c r="J9" s="7" t="s">
        <v>7</v>
      </c>
      <c r="K9" s="4" t="s">
        <v>7</v>
      </c>
      <c r="L9" s="10">
        <v>6573.59</v>
      </c>
      <c r="M9" s="9"/>
    </row>
    <row r="10" spans="1:13">
      <c r="A10" s="2" t="s">
        <v>13</v>
      </c>
      <c r="B10" s="2" t="s">
        <v>10</v>
      </c>
      <c r="C10" s="3">
        <v>4468.97</v>
      </c>
      <c r="D10" s="5">
        <v>1005.34</v>
      </c>
      <c r="E10" s="3">
        <v>491.59</v>
      </c>
      <c r="F10" s="3">
        <v>1099.9000000000001</v>
      </c>
      <c r="G10" s="4" t="s">
        <v>7</v>
      </c>
      <c r="H10" s="12">
        <v>67.03</v>
      </c>
      <c r="I10" s="12">
        <v>1</v>
      </c>
      <c r="J10" s="12">
        <v>58.1</v>
      </c>
      <c r="K10" s="4" t="s">
        <v>7</v>
      </c>
      <c r="L10" s="11">
        <f>67.03+5632.46</f>
        <v>5699.49</v>
      </c>
      <c r="M10" s="6"/>
    </row>
    <row r="11" spans="1:13">
      <c r="A11" s="2" t="s">
        <v>14</v>
      </c>
      <c r="B11" s="2" t="s">
        <v>10</v>
      </c>
      <c r="C11" s="3">
        <v>4468.97</v>
      </c>
      <c r="D11" s="5">
        <v>670.23</v>
      </c>
      <c r="E11" s="3">
        <v>402.21</v>
      </c>
      <c r="F11" s="3">
        <v>1099.9000000000001</v>
      </c>
      <c r="G11" s="5">
        <v>384.09</v>
      </c>
      <c r="H11" s="12">
        <f>67.03+23</f>
        <v>90.03</v>
      </c>
      <c r="I11" s="12">
        <v>1</v>
      </c>
      <c r="J11" s="12">
        <v>84.91</v>
      </c>
      <c r="K11" s="4" t="s">
        <v>7</v>
      </c>
      <c r="L11" s="11">
        <f>67.03+23+1110.7+4692.35</f>
        <v>5893.08</v>
      </c>
      <c r="M11" s="6"/>
    </row>
    <row r="12" spans="1:13">
      <c r="A12" s="2" t="s">
        <v>15</v>
      </c>
      <c r="B12" s="2" t="s">
        <v>16</v>
      </c>
      <c r="C12" s="3">
        <v>2456.77</v>
      </c>
      <c r="D12" s="3">
        <v>670.23</v>
      </c>
      <c r="E12" s="3">
        <v>343.95</v>
      </c>
      <c r="F12" s="3">
        <v>1099.9000000000001</v>
      </c>
      <c r="G12" s="4" t="s">
        <v>7</v>
      </c>
      <c r="H12" s="7" t="s">
        <v>7</v>
      </c>
      <c r="I12" s="12">
        <v>1</v>
      </c>
      <c r="J12" s="12">
        <f>31.94</f>
        <v>31.94</v>
      </c>
      <c r="K12" s="4" t="s">
        <v>7</v>
      </c>
      <c r="L12" s="11">
        <v>4421.5600000000004</v>
      </c>
      <c r="M12" s="6"/>
    </row>
    <row r="13" spans="1:13">
      <c r="A13" s="2" t="s">
        <v>17</v>
      </c>
      <c r="B13" s="2" t="s">
        <v>36</v>
      </c>
      <c r="C13" s="3">
        <v>8388.8799999999992</v>
      </c>
      <c r="D13" s="3">
        <v>8382.5400000000009</v>
      </c>
      <c r="E13" s="3">
        <v>587.22</v>
      </c>
      <c r="F13" s="3">
        <v>1099.9000000000001</v>
      </c>
      <c r="G13" s="4" t="s">
        <v>7</v>
      </c>
      <c r="H13" s="7" t="s">
        <v>7</v>
      </c>
      <c r="I13" s="12">
        <v>1</v>
      </c>
      <c r="J13" s="12">
        <f>109.06</f>
        <v>109.06</v>
      </c>
      <c r="K13" s="4" t="s">
        <v>7</v>
      </c>
      <c r="L13" s="11">
        <f>2491.96+11231.97</f>
        <v>13723.93</v>
      </c>
      <c r="M13" s="6"/>
    </row>
    <row r="14" spans="1:13">
      <c r="A14" s="2" t="s">
        <v>18</v>
      </c>
      <c r="B14" s="2" t="s">
        <v>19</v>
      </c>
      <c r="C14" s="3">
        <v>6481.57</v>
      </c>
      <c r="D14" s="3">
        <v>3850.74</v>
      </c>
      <c r="E14" s="3">
        <f>907.42+453.71</f>
        <v>1361.1299999999999</v>
      </c>
      <c r="F14" s="3">
        <v>1099.9000000000001</v>
      </c>
      <c r="G14" s="4" t="s">
        <v>7</v>
      </c>
      <c r="H14" s="12">
        <v>70</v>
      </c>
      <c r="I14" s="12">
        <v>1</v>
      </c>
      <c r="J14" s="12">
        <v>84.26</v>
      </c>
      <c r="K14" s="4" t="s">
        <v>7</v>
      </c>
      <c r="L14" s="13">
        <f>70+1525.53+8045.93</f>
        <v>9641.4600000000009</v>
      </c>
      <c r="M14" s="6"/>
    </row>
    <row r="15" spans="1:13">
      <c r="A15" s="2" t="s">
        <v>20</v>
      </c>
      <c r="B15" s="2" t="s">
        <v>10</v>
      </c>
      <c r="C15" s="3">
        <v>4468.97</v>
      </c>
      <c r="D15" s="5">
        <v>670.23</v>
      </c>
      <c r="E15" s="3">
        <v>536.28</v>
      </c>
      <c r="F15" s="3">
        <v>1099.9000000000001</v>
      </c>
      <c r="G15" s="5">
        <v>384.09</v>
      </c>
      <c r="H15" s="7" t="s">
        <v>7</v>
      </c>
      <c r="I15" s="12">
        <v>1</v>
      </c>
      <c r="J15" s="12">
        <v>84.91</v>
      </c>
      <c r="K15" s="4" t="s">
        <v>7</v>
      </c>
      <c r="L15" s="11">
        <f>1261.77+4690.34</f>
        <v>5952.1100000000006</v>
      </c>
      <c r="M15" s="6"/>
    </row>
    <row r="16" spans="1:13">
      <c r="A16" s="2" t="s">
        <v>21</v>
      </c>
      <c r="B16" s="2" t="s">
        <v>22</v>
      </c>
      <c r="C16" s="3">
        <v>0</v>
      </c>
      <c r="D16" s="4" t="s">
        <v>7</v>
      </c>
      <c r="E16" s="3">
        <v>0</v>
      </c>
      <c r="F16" s="3">
        <v>1099.9000000000001</v>
      </c>
      <c r="G16" s="4" t="s">
        <v>7</v>
      </c>
      <c r="H16" s="12">
        <v>0</v>
      </c>
      <c r="I16" s="12" t="s">
        <v>7</v>
      </c>
      <c r="J16" s="12" t="s">
        <v>7</v>
      </c>
      <c r="K16" s="4" t="s">
        <v>7</v>
      </c>
      <c r="L16" s="11">
        <v>0</v>
      </c>
      <c r="M16" s="6" t="s">
        <v>41</v>
      </c>
    </row>
    <row r="17" spans="1:13">
      <c r="A17" s="2" t="s">
        <v>35</v>
      </c>
      <c r="B17" s="2" t="s">
        <v>30</v>
      </c>
      <c r="C17" s="3">
        <v>8388.8799999999992</v>
      </c>
      <c r="D17" s="4" t="s">
        <v>7</v>
      </c>
      <c r="E17" s="4" t="s">
        <v>7</v>
      </c>
      <c r="F17" s="3">
        <v>1099.9000000000001</v>
      </c>
      <c r="G17" s="4" t="s">
        <v>7</v>
      </c>
      <c r="H17" s="4" t="s">
        <v>7</v>
      </c>
      <c r="I17" s="5">
        <v>1</v>
      </c>
      <c r="J17" s="5">
        <v>83.89</v>
      </c>
      <c r="K17" s="4" t="s">
        <v>7</v>
      </c>
      <c r="L17" s="11">
        <v>7246.03</v>
      </c>
      <c r="M17" s="6"/>
    </row>
    <row r="18" spans="1:13">
      <c r="A18" s="2" t="s">
        <v>24</v>
      </c>
      <c r="B18" s="2" t="s">
        <v>10</v>
      </c>
      <c r="C18" s="3">
        <v>4468.97</v>
      </c>
      <c r="D18" s="5">
        <v>1809.62</v>
      </c>
      <c r="E18" s="3">
        <v>536.28</v>
      </c>
      <c r="F18" s="3">
        <v>1099.9000000000001</v>
      </c>
      <c r="G18" s="5">
        <v>384.09</v>
      </c>
      <c r="H18" s="12">
        <v>67.03</v>
      </c>
      <c r="I18" s="12">
        <v>1</v>
      </c>
      <c r="J18" s="12">
        <v>71.5</v>
      </c>
      <c r="K18" s="4" t="s">
        <v>7</v>
      </c>
      <c r="L18" s="11">
        <f>67.03+6556.75</f>
        <v>6623.78</v>
      </c>
      <c r="M18" s="6"/>
    </row>
    <row r="19" spans="1:13">
      <c r="A19" s="2" t="s">
        <v>42</v>
      </c>
      <c r="B19" s="2" t="s">
        <v>23</v>
      </c>
      <c r="C19" s="3">
        <v>4691.6099999999997</v>
      </c>
      <c r="D19" s="4" t="s">
        <v>7</v>
      </c>
      <c r="E19" s="4" t="s">
        <v>7</v>
      </c>
      <c r="F19" s="3">
        <v>1099.9000000000001</v>
      </c>
      <c r="G19" s="4" t="s">
        <v>7</v>
      </c>
      <c r="H19" s="7" t="s">
        <v>7</v>
      </c>
      <c r="I19" s="12">
        <v>1</v>
      </c>
      <c r="J19" s="12">
        <v>46.92</v>
      </c>
      <c r="K19" s="4" t="s">
        <v>7</v>
      </c>
      <c r="L19" s="11">
        <v>4875.6099999999997</v>
      </c>
      <c r="M19" s="6"/>
    </row>
    <row r="20" spans="1:13">
      <c r="A20" s="2" t="s">
        <v>25</v>
      </c>
      <c r="B20" s="2" t="s">
        <v>26</v>
      </c>
      <c r="C20" s="3">
        <v>8388.8799999999992</v>
      </c>
      <c r="D20" s="4" t="s">
        <v>7</v>
      </c>
      <c r="E20" s="5">
        <v>1258.33</v>
      </c>
      <c r="F20" s="3">
        <v>1099.9000000000001</v>
      </c>
      <c r="G20" s="4" t="s">
        <v>7</v>
      </c>
      <c r="H20" s="7" t="s">
        <v>7</v>
      </c>
      <c r="I20" s="12">
        <v>1</v>
      </c>
      <c r="J20" s="12">
        <v>134.22</v>
      </c>
      <c r="K20" s="5">
        <f>1315.5+1315.5</f>
        <v>2631</v>
      </c>
      <c r="L20" s="11">
        <f>1315.5+1315.5+8481.24</f>
        <v>11112.24</v>
      </c>
      <c r="M20" s="6"/>
    </row>
    <row r="21" spans="1:13">
      <c r="A21" s="2" t="s">
        <v>27</v>
      </c>
      <c r="B21" s="2" t="s">
        <v>28</v>
      </c>
      <c r="C21" s="3">
        <v>8388.8799999999992</v>
      </c>
      <c r="D21" s="5">
        <v>1809.62</v>
      </c>
      <c r="E21" s="3">
        <v>922.78</v>
      </c>
      <c r="F21" s="3">
        <v>1099.9000000000001</v>
      </c>
      <c r="G21" s="4" t="s">
        <v>7</v>
      </c>
      <c r="H21" s="12">
        <v>70</v>
      </c>
      <c r="I21" s="12">
        <v>1</v>
      </c>
      <c r="J21" s="12">
        <v>83.89</v>
      </c>
      <c r="K21" s="4" t="s">
        <v>7</v>
      </c>
      <c r="L21" s="11">
        <f>70+1148.19</f>
        <v>1218.19</v>
      </c>
      <c r="M21" s="6" t="s">
        <v>37</v>
      </c>
    </row>
    <row r="22" spans="1:13" ht="13.15" customHeight="1">
      <c r="A22" s="2" t="s">
        <v>29</v>
      </c>
      <c r="B22" s="2" t="s">
        <v>30</v>
      </c>
      <c r="C22" s="3">
        <v>8388.8799999999992</v>
      </c>
      <c r="D22" s="4" t="s">
        <v>7</v>
      </c>
      <c r="E22" s="4" t="s">
        <v>7</v>
      </c>
      <c r="F22" s="3">
        <v>1099.9000000000001</v>
      </c>
      <c r="G22" s="4" t="s">
        <v>7</v>
      </c>
      <c r="H22" s="7" t="s">
        <v>7</v>
      </c>
      <c r="I22" s="12">
        <v>1</v>
      </c>
      <c r="J22" s="12">
        <v>83.89</v>
      </c>
      <c r="K22" s="4" t="s">
        <v>7</v>
      </c>
      <c r="L22" s="11">
        <v>8655.01</v>
      </c>
      <c r="M22" s="6"/>
    </row>
    <row r="23" spans="1:13">
      <c r="A23" s="15" t="s">
        <v>39</v>
      </c>
      <c r="B23" s="14" t="s">
        <v>30</v>
      </c>
      <c r="C23" s="3">
        <v>8388.8799999999992</v>
      </c>
      <c r="D23" s="4" t="s">
        <v>7</v>
      </c>
      <c r="E23" s="4" t="s">
        <v>7</v>
      </c>
      <c r="F23" s="3">
        <v>1099.9000000000001</v>
      </c>
      <c r="G23" s="4" t="s">
        <v>7</v>
      </c>
      <c r="H23" s="7" t="s">
        <v>7</v>
      </c>
      <c r="I23" s="12">
        <v>1</v>
      </c>
      <c r="J23" s="12">
        <v>83.89</v>
      </c>
      <c r="K23" s="4" t="s">
        <v>7</v>
      </c>
      <c r="L23" s="11">
        <v>7298.17</v>
      </c>
      <c r="M23" s="6"/>
    </row>
    <row r="24" spans="1:13">
      <c r="A24" s="15" t="s">
        <v>40</v>
      </c>
      <c r="B24" s="2" t="s">
        <v>47</v>
      </c>
      <c r="C24" s="3">
        <v>13776.43</v>
      </c>
      <c r="D24" s="4" t="s">
        <v>7</v>
      </c>
      <c r="E24" s="4" t="s">
        <v>7</v>
      </c>
      <c r="F24" s="3">
        <v>1099.9000000000001</v>
      </c>
      <c r="G24" s="4" t="s">
        <v>7</v>
      </c>
      <c r="H24" s="7" t="s">
        <v>7</v>
      </c>
      <c r="I24" s="12">
        <v>1</v>
      </c>
      <c r="J24" s="12">
        <v>179.09</v>
      </c>
      <c r="K24" s="4" t="s">
        <v>7</v>
      </c>
      <c r="L24" s="11">
        <v>11056.8</v>
      </c>
      <c r="M24" s="6"/>
    </row>
    <row r="25" spans="1:13">
      <c r="A25" s="15" t="s">
        <v>43</v>
      </c>
      <c r="B25" s="2" t="s">
        <v>6</v>
      </c>
      <c r="C25" s="3">
        <v>6268.54</v>
      </c>
      <c r="D25" s="4" t="s">
        <v>7</v>
      </c>
      <c r="E25" s="4" t="s">
        <v>7</v>
      </c>
      <c r="F25" s="3">
        <v>1099.9000000000001</v>
      </c>
      <c r="G25" s="4" t="s">
        <v>7</v>
      </c>
      <c r="H25" s="7" t="s">
        <v>7</v>
      </c>
      <c r="I25" s="12">
        <v>1</v>
      </c>
      <c r="J25" s="12">
        <v>137.91</v>
      </c>
      <c r="K25" s="4" t="s">
        <v>7</v>
      </c>
      <c r="L25" s="11">
        <v>5989.06</v>
      </c>
      <c r="M25" s="6"/>
    </row>
    <row r="26" spans="1:13">
      <c r="A26" t="s">
        <v>38</v>
      </c>
    </row>
    <row r="27" spans="1:13">
      <c r="A27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4736-118B-4B83-8E14-1555D1753276}">
  <sheetPr>
    <pageSetUpPr fitToPage="1"/>
  </sheetPr>
  <dimension ref="A1:D26"/>
  <sheetViews>
    <sheetView zoomScale="80" zoomScaleNormal="80" workbookViewId="0">
      <selection sqref="A1:C1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4" width="2.375" bestFit="1" customWidth="1"/>
  </cols>
  <sheetData>
    <row r="1" spans="1:4" ht="75" customHeight="1">
      <c r="A1" s="19"/>
      <c r="B1" s="19"/>
      <c r="C1" s="19"/>
    </row>
    <row r="3" spans="1:4" ht="15">
      <c r="A3" s="20" t="s">
        <v>55</v>
      </c>
      <c r="B3" s="20"/>
      <c r="C3" s="20"/>
    </row>
    <row r="5" spans="1:4">
      <c r="A5" s="1" t="s">
        <v>0</v>
      </c>
      <c r="B5" s="16" t="s">
        <v>1</v>
      </c>
      <c r="C5" s="16" t="s">
        <v>2</v>
      </c>
    </row>
    <row r="6" spans="1:4">
      <c r="A6" s="2" t="s">
        <v>8</v>
      </c>
      <c r="B6" s="2" t="s">
        <v>46</v>
      </c>
      <c r="C6" s="3">
        <v>8081.76</v>
      </c>
    </row>
    <row r="7" spans="1:4">
      <c r="A7" s="2" t="s">
        <v>9</v>
      </c>
      <c r="B7" s="2" t="s">
        <v>34</v>
      </c>
      <c r="C7" s="3">
        <v>7801.76</v>
      </c>
    </row>
    <row r="8" spans="1:4">
      <c r="A8" s="2" t="s">
        <v>11</v>
      </c>
      <c r="B8" s="2" t="s">
        <v>12</v>
      </c>
      <c r="C8" s="3">
        <v>8517.4500000000007</v>
      </c>
    </row>
    <row r="9" spans="1:4">
      <c r="A9" s="2" t="s">
        <v>13</v>
      </c>
      <c r="B9" s="2" t="s">
        <v>10</v>
      </c>
      <c r="C9" s="3">
        <v>2429.27</v>
      </c>
    </row>
    <row r="10" spans="1:4">
      <c r="A10" s="2" t="s">
        <v>14</v>
      </c>
      <c r="B10" s="2" t="s">
        <v>10</v>
      </c>
      <c r="C10" s="3">
        <v>2401.3000000000002</v>
      </c>
    </row>
    <row r="11" spans="1:4">
      <c r="A11" s="2" t="s">
        <v>15</v>
      </c>
      <c r="B11" s="2" t="s">
        <v>16</v>
      </c>
      <c r="C11" s="3">
        <v>0</v>
      </c>
      <c r="D11" t="s">
        <v>41</v>
      </c>
    </row>
    <row r="12" spans="1:4">
      <c r="A12" s="2" t="s">
        <v>17</v>
      </c>
      <c r="B12" s="2" t="s">
        <v>36</v>
      </c>
      <c r="C12" s="3">
        <v>8094.52</v>
      </c>
    </row>
    <row r="13" spans="1:4">
      <c r="A13" s="2" t="s">
        <v>18</v>
      </c>
      <c r="B13" s="2" t="s">
        <v>19</v>
      </c>
      <c r="C13" s="3">
        <v>5435.99</v>
      </c>
    </row>
    <row r="14" spans="1:4">
      <c r="A14" s="2" t="s">
        <v>20</v>
      </c>
      <c r="B14" s="2" t="s">
        <v>10</v>
      </c>
      <c r="C14" s="3">
        <v>2646.26</v>
      </c>
    </row>
    <row r="15" spans="1:4">
      <c r="A15" s="2" t="s">
        <v>21</v>
      </c>
      <c r="B15" s="2" t="s">
        <v>22</v>
      </c>
      <c r="C15" s="3">
        <v>0</v>
      </c>
      <c r="D15" t="s">
        <v>41</v>
      </c>
    </row>
    <row r="16" spans="1:4">
      <c r="A16" s="2" t="s">
        <v>35</v>
      </c>
      <c r="B16" s="2" t="s">
        <v>30</v>
      </c>
      <c r="C16" s="3">
        <v>3994.71</v>
      </c>
    </row>
    <row r="17" spans="1:3">
      <c r="A17" s="2" t="s">
        <v>24</v>
      </c>
      <c r="B17" s="2" t="s">
        <v>10</v>
      </c>
      <c r="C17" s="3">
        <v>3159.4</v>
      </c>
    </row>
    <row r="18" spans="1:3">
      <c r="A18" s="2" t="s">
        <v>42</v>
      </c>
      <c r="B18" s="2" t="s">
        <v>23</v>
      </c>
      <c r="C18" s="3">
        <v>2234.11</v>
      </c>
    </row>
    <row r="19" spans="1:3">
      <c r="A19" s="2" t="s">
        <v>25</v>
      </c>
      <c r="B19" s="2" t="s">
        <v>26</v>
      </c>
      <c r="C19" s="3">
        <v>3330.25</v>
      </c>
    </row>
    <row r="20" spans="1:3">
      <c r="A20" s="2" t="s">
        <v>27</v>
      </c>
      <c r="B20" s="2" t="s">
        <v>28</v>
      </c>
      <c r="C20" s="3">
        <v>5266.49</v>
      </c>
    </row>
    <row r="21" spans="1:3" ht="13.15" customHeight="1">
      <c r="A21" s="2" t="s">
        <v>29</v>
      </c>
      <c r="B21" s="2" t="s">
        <v>30</v>
      </c>
      <c r="C21" s="3">
        <v>5836.5</v>
      </c>
    </row>
    <row r="22" spans="1:3">
      <c r="A22" s="15" t="s">
        <v>39</v>
      </c>
      <c r="B22" s="14" t="s">
        <v>30</v>
      </c>
      <c r="C22" s="3">
        <v>3994.76</v>
      </c>
    </row>
    <row r="23" spans="1:3">
      <c r="A23" s="15" t="s">
        <v>40</v>
      </c>
      <c r="B23" s="2" t="s">
        <v>47</v>
      </c>
      <c r="C23" s="3">
        <v>6560.21</v>
      </c>
    </row>
    <row r="24" spans="1:3">
      <c r="A24" s="15" t="s">
        <v>43</v>
      </c>
      <c r="B24" s="2" t="s">
        <v>6</v>
      </c>
      <c r="C24" s="3">
        <v>2985.02</v>
      </c>
    </row>
    <row r="25" spans="1:3">
      <c r="A25" t="s">
        <v>38</v>
      </c>
    </row>
    <row r="26" spans="1:3">
      <c r="A26" t="s">
        <v>44</v>
      </c>
    </row>
  </sheetData>
  <mergeCells count="2">
    <mergeCell ref="A1:C1"/>
    <mergeCell ref="A3:C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9BF9E-5CDD-47F2-BEF5-A0A834E4C298}">
  <sheetPr>
    <pageSetUpPr fitToPage="1"/>
  </sheetPr>
  <dimension ref="A1:M26"/>
  <sheetViews>
    <sheetView zoomScale="70" zoomScaleNormal="70" workbookViewId="0">
      <selection activeCell="I5" sqref="I5:I24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4487.8900000000003</v>
      </c>
      <c r="D6" s="3">
        <v>11484.88</v>
      </c>
      <c r="E6" s="3">
        <v>673.18</v>
      </c>
      <c r="F6" s="3">
        <v>1059.23</v>
      </c>
      <c r="G6" s="5">
        <v>369.92</v>
      </c>
      <c r="H6" s="7" t="s">
        <v>7</v>
      </c>
      <c r="I6" s="12">
        <v>1</v>
      </c>
      <c r="J6" s="12">
        <v>85.26</v>
      </c>
      <c r="K6" s="4" t="s">
        <v>7</v>
      </c>
      <c r="L6" s="8">
        <f>8774.75+3914.88</f>
        <v>12689.630000000001</v>
      </c>
      <c r="M6" s="6"/>
    </row>
    <row r="7" spans="1:13">
      <c r="A7" s="2" t="s">
        <v>9</v>
      </c>
      <c r="B7" s="2" t="s">
        <v>34</v>
      </c>
      <c r="C7" s="3">
        <v>4259.1499999999996</v>
      </c>
      <c r="D7" s="3">
        <v>8864.25</v>
      </c>
      <c r="E7" s="3">
        <v>468.18</v>
      </c>
      <c r="F7" s="3">
        <v>1059.23</v>
      </c>
      <c r="G7" s="4" t="s">
        <v>7</v>
      </c>
      <c r="H7" s="7" t="s">
        <v>7</v>
      </c>
      <c r="I7" s="12">
        <v>1</v>
      </c>
      <c r="J7" s="12">
        <v>42.56</v>
      </c>
      <c r="K7" s="4" t="s">
        <v>7</v>
      </c>
      <c r="L7" s="3">
        <v>10041.540000000001</v>
      </c>
      <c r="M7" s="9"/>
    </row>
    <row r="8" spans="1:13">
      <c r="A8" s="2" t="s">
        <v>11</v>
      </c>
      <c r="B8" s="2" t="s">
        <v>12</v>
      </c>
      <c r="C8" s="3">
        <v>11880.12</v>
      </c>
      <c r="D8" s="5">
        <v>1723.45</v>
      </c>
      <c r="E8" s="3">
        <f>1663.22+831.6</f>
        <v>2494.8200000000002</v>
      </c>
      <c r="F8" s="3">
        <v>1059.23</v>
      </c>
      <c r="G8" s="4" t="s">
        <v>7</v>
      </c>
      <c r="H8" s="7" t="s">
        <v>7</v>
      </c>
      <c r="I8" s="12">
        <v>1</v>
      </c>
      <c r="J8" s="12">
        <v>154.44</v>
      </c>
      <c r="K8" s="4" t="s">
        <v>7</v>
      </c>
      <c r="L8" s="10">
        <v>11749.27</v>
      </c>
      <c r="M8" s="6"/>
    </row>
    <row r="9" spans="1:13">
      <c r="A9" s="2" t="s">
        <v>13</v>
      </c>
      <c r="B9" s="2" t="s">
        <v>10</v>
      </c>
      <c r="C9" s="3">
        <v>4256.1499999999996</v>
      </c>
      <c r="D9" s="5">
        <v>1420.82</v>
      </c>
      <c r="E9" s="3">
        <v>468.18</v>
      </c>
      <c r="F9" s="3">
        <v>1059.23</v>
      </c>
      <c r="G9" s="4" t="s">
        <v>7</v>
      </c>
      <c r="H9" s="12">
        <v>63.84</v>
      </c>
      <c r="I9" s="12">
        <v>1</v>
      </c>
      <c r="J9" s="12">
        <v>55.33</v>
      </c>
      <c r="K9" s="4" t="s">
        <v>7</v>
      </c>
      <c r="L9" s="11">
        <f>4706.72</f>
        <v>4706.72</v>
      </c>
      <c r="M9" s="6"/>
    </row>
    <row r="10" spans="1:13">
      <c r="A10" s="2" t="s">
        <v>14</v>
      </c>
      <c r="B10" s="2" t="s">
        <v>10</v>
      </c>
      <c r="C10" s="3">
        <v>1510.25</v>
      </c>
      <c r="D10" s="5">
        <v>574.55999999999995</v>
      </c>
      <c r="E10" s="3">
        <v>135.96</v>
      </c>
      <c r="F10" s="3">
        <v>1059.23</v>
      </c>
      <c r="G10" s="5">
        <v>369.92</v>
      </c>
      <c r="H10" s="12">
        <f>63.84+23</f>
        <v>86.84</v>
      </c>
      <c r="I10" s="12">
        <v>1</v>
      </c>
      <c r="J10" s="12">
        <v>80.87</v>
      </c>
      <c r="K10" s="4" t="s">
        <v>7</v>
      </c>
      <c r="L10" s="11">
        <f>3378.99+1110.7</f>
        <v>4489.6899999999996</v>
      </c>
      <c r="M10" s="6"/>
    </row>
    <row r="11" spans="1:13">
      <c r="A11" s="2" t="s">
        <v>15</v>
      </c>
      <c r="B11" s="2" t="s">
        <v>16</v>
      </c>
      <c r="C11" s="3">
        <v>0</v>
      </c>
      <c r="D11" s="3">
        <v>0</v>
      </c>
      <c r="E11" s="3">
        <v>0</v>
      </c>
      <c r="F11" s="3">
        <v>1059.23</v>
      </c>
      <c r="G11" s="4" t="s">
        <v>7</v>
      </c>
      <c r="H11" s="7" t="s">
        <v>7</v>
      </c>
      <c r="I11" s="12">
        <v>1</v>
      </c>
      <c r="J11" s="12">
        <v>30.42</v>
      </c>
      <c r="K11" s="4" t="s">
        <v>7</v>
      </c>
      <c r="L11" s="11">
        <v>0</v>
      </c>
      <c r="M11" s="6" t="s">
        <v>41</v>
      </c>
    </row>
    <row r="12" spans="1:13">
      <c r="A12" s="2" t="s">
        <v>17</v>
      </c>
      <c r="B12" s="2" t="s">
        <v>36</v>
      </c>
      <c r="C12" s="3">
        <v>7989.42</v>
      </c>
      <c r="D12" s="3">
        <v>7983.36</v>
      </c>
      <c r="E12" s="3">
        <v>559.26</v>
      </c>
      <c r="F12" s="3">
        <v>1059.23</v>
      </c>
      <c r="G12" s="4" t="s">
        <v>7</v>
      </c>
      <c r="H12" s="7" t="s">
        <v>7</v>
      </c>
      <c r="I12" s="12">
        <v>1</v>
      </c>
      <c r="J12" s="12">
        <v>103.86</v>
      </c>
      <c r="K12" s="4" t="s">
        <v>7</v>
      </c>
      <c r="L12" s="11">
        <f>9622.29+2491.96</f>
        <v>12114.25</v>
      </c>
      <c r="M12" s="6"/>
    </row>
    <row r="13" spans="1:13">
      <c r="A13" s="2" t="s">
        <v>18</v>
      </c>
      <c r="B13" s="2" t="s">
        <v>19</v>
      </c>
      <c r="C13" s="3">
        <v>6172.92</v>
      </c>
      <c r="D13" s="3">
        <v>3667.37</v>
      </c>
      <c r="E13" s="3">
        <f>864.21+432.1</f>
        <v>1296.31</v>
      </c>
      <c r="F13" s="3">
        <v>1059.23</v>
      </c>
      <c r="G13" s="4" t="s">
        <v>7</v>
      </c>
      <c r="H13" s="12">
        <v>70</v>
      </c>
      <c r="I13" s="12">
        <v>1</v>
      </c>
      <c r="J13" s="12">
        <v>80.27</v>
      </c>
      <c r="K13" s="4" t="s">
        <v>7</v>
      </c>
      <c r="L13" s="13">
        <f>6630.62+1525.53</f>
        <v>8156.15</v>
      </c>
      <c r="M13" s="6"/>
    </row>
    <row r="14" spans="1:13">
      <c r="A14" s="2" t="s">
        <v>20</v>
      </c>
      <c r="B14" s="2" t="s">
        <v>10</v>
      </c>
      <c r="C14" s="3">
        <v>4256.1499999999996</v>
      </c>
      <c r="D14" s="5">
        <v>638.30999999999995</v>
      </c>
      <c r="E14" s="3">
        <v>510.74</v>
      </c>
      <c r="F14" s="3">
        <v>1059.23</v>
      </c>
      <c r="G14" s="5">
        <v>369.92</v>
      </c>
      <c r="H14" s="7" t="s">
        <v>7</v>
      </c>
      <c r="I14" s="12">
        <v>1</v>
      </c>
      <c r="J14" s="12">
        <v>80.87</v>
      </c>
      <c r="K14" s="4" t="s">
        <v>7</v>
      </c>
      <c r="L14" s="11">
        <f>3485.01+1261.77</f>
        <v>4746.7800000000007</v>
      </c>
      <c r="M14" s="6"/>
    </row>
    <row r="15" spans="1:13">
      <c r="A15" s="2" t="s">
        <v>21</v>
      </c>
      <c r="B15" s="2" t="s">
        <v>22</v>
      </c>
      <c r="C15" s="3">
        <v>0</v>
      </c>
      <c r="D15" s="4" t="s">
        <v>7</v>
      </c>
      <c r="E15" s="3">
        <v>0</v>
      </c>
      <c r="F15" s="3">
        <v>1059.23</v>
      </c>
      <c r="G15" s="4" t="s">
        <v>7</v>
      </c>
      <c r="H15" s="12">
        <v>0</v>
      </c>
      <c r="I15" s="12" t="s">
        <v>7</v>
      </c>
      <c r="J15" s="12" t="s">
        <v>7</v>
      </c>
      <c r="K15" s="4" t="s">
        <v>7</v>
      </c>
      <c r="L15" s="11">
        <v>0</v>
      </c>
      <c r="M15" s="6" t="s">
        <v>41</v>
      </c>
    </row>
    <row r="16" spans="1:13">
      <c r="A16" s="2" t="s">
        <v>35</v>
      </c>
      <c r="B16" s="2" t="s">
        <v>30</v>
      </c>
      <c r="C16" s="3">
        <v>7989.41</v>
      </c>
      <c r="D16" s="4" t="s">
        <v>7</v>
      </c>
      <c r="E16" s="4" t="s">
        <v>7</v>
      </c>
      <c r="F16" s="3">
        <v>1059.23</v>
      </c>
      <c r="G16" s="4" t="s">
        <v>7</v>
      </c>
      <c r="H16" s="4" t="s">
        <v>7</v>
      </c>
      <c r="I16" s="5">
        <v>1</v>
      </c>
      <c r="J16" s="5">
        <v>79.89</v>
      </c>
      <c r="K16" s="4" t="s">
        <v>7</v>
      </c>
      <c r="L16" s="11">
        <v>5944.81</v>
      </c>
      <c r="M16" s="6"/>
    </row>
    <row r="17" spans="1:13">
      <c r="A17" s="2" t="s">
        <v>24</v>
      </c>
      <c r="B17" s="2" t="s">
        <v>10</v>
      </c>
      <c r="C17" s="3">
        <v>4256.1499999999996</v>
      </c>
      <c r="D17" s="5">
        <v>1723.45</v>
      </c>
      <c r="E17" s="3">
        <v>510.74</v>
      </c>
      <c r="F17" s="3">
        <v>1059.23</v>
      </c>
      <c r="G17" s="4" t="s">
        <v>7</v>
      </c>
      <c r="H17" s="12">
        <v>63.84</v>
      </c>
      <c r="I17" s="12">
        <v>1</v>
      </c>
      <c r="J17" s="12">
        <v>68.099999999999994</v>
      </c>
      <c r="K17" s="4" t="s">
        <v>7</v>
      </c>
      <c r="L17" s="11">
        <f>5331.23</f>
        <v>5331.23</v>
      </c>
      <c r="M17" s="6"/>
    </row>
    <row r="18" spans="1:13">
      <c r="A18" s="2" t="s">
        <v>42</v>
      </c>
      <c r="B18" s="2" t="s">
        <v>23</v>
      </c>
      <c r="C18" s="3">
        <v>4468.21</v>
      </c>
      <c r="D18" s="4" t="s">
        <v>7</v>
      </c>
      <c r="E18" s="4" t="s">
        <v>7</v>
      </c>
      <c r="F18" s="3">
        <v>1059.23</v>
      </c>
      <c r="G18" s="4" t="s">
        <v>7</v>
      </c>
      <c r="H18" s="7" t="s">
        <v>7</v>
      </c>
      <c r="I18" s="12">
        <v>1</v>
      </c>
      <c r="J18" s="12">
        <v>44.68</v>
      </c>
      <c r="K18" s="4" t="s">
        <v>7</v>
      </c>
      <c r="L18" s="11">
        <f>3703.23</f>
        <v>3703.23</v>
      </c>
      <c r="M18" s="6"/>
    </row>
    <row r="19" spans="1:13">
      <c r="A19" s="2" t="s">
        <v>25</v>
      </c>
      <c r="B19" s="2" t="s">
        <v>26</v>
      </c>
      <c r="C19" s="3">
        <v>7989.42</v>
      </c>
      <c r="D19" s="4" t="s">
        <v>7</v>
      </c>
      <c r="E19" s="5">
        <v>1198.4100000000001</v>
      </c>
      <c r="F19" s="3">
        <v>1059.23</v>
      </c>
      <c r="G19" s="4" t="s">
        <v>7</v>
      </c>
      <c r="H19" s="7" t="s">
        <v>7</v>
      </c>
      <c r="I19" s="12">
        <v>1</v>
      </c>
      <c r="J19" s="12">
        <v>127.83</v>
      </c>
      <c r="K19" s="5">
        <f>1246.59+1246.59</f>
        <v>2493.1799999999998</v>
      </c>
      <c r="L19" s="11">
        <f>4958.17+1246.59+1246.59</f>
        <v>7451.35</v>
      </c>
      <c r="M19" s="6"/>
    </row>
    <row r="20" spans="1:13">
      <c r="A20" s="2" t="s">
        <v>27</v>
      </c>
      <c r="B20" s="2" t="s">
        <v>28</v>
      </c>
      <c r="C20" s="3">
        <v>7989.42</v>
      </c>
      <c r="D20" s="5">
        <v>1723.45</v>
      </c>
      <c r="E20" s="3">
        <v>878.84</v>
      </c>
      <c r="F20" s="3">
        <v>1059.23</v>
      </c>
      <c r="G20" s="4" t="s">
        <v>7</v>
      </c>
      <c r="H20" s="7" t="s">
        <v>7</v>
      </c>
      <c r="I20" s="12">
        <v>1</v>
      </c>
      <c r="J20" s="12">
        <v>79.89</v>
      </c>
      <c r="K20" s="4" t="s">
        <v>7</v>
      </c>
      <c r="L20" s="11">
        <f>7761.48</f>
        <v>7761.48</v>
      </c>
      <c r="M20" s="6"/>
    </row>
    <row r="21" spans="1:13" ht="13.15" customHeight="1">
      <c r="A21" s="2" t="s">
        <v>29</v>
      </c>
      <c r="B21" s="2" t="s">
        <v>30</v>
      </c>
      <c r="C21" s="3">
        <v>2663.14</v>
      </c>
      <c r="D21" s="5">
        <v>3888.69</v>
      </c>
      <c r="E21" s="4" t="s">
        <v>7</v>
      </c>
      <c r="F21" s="3">
        <v>1059.23</v>
      </c>
      <c r="G21" s="4" t="s">
        <v>7</v>
      </c>
      <c r="H21" s="7" t="s">
        <v>7</v>
      </c>
      <c r="I21" s="12">
        <v>1</v>
      </c>
      <c r="J21" s="12">
        <v>79.89</v>
      </c>
      <c r="K21" s="4" t="s">
        <v>7</v>
      </c>
      <c r="L21" s="11">
        <v>5538.55</v>
      </c>
      <c r="M21" s="6" t="s">
        <v>37</v>
      </c>
    </row>
    <row r="22" spans="1:13">
      <c r="A22" s="15" t="s">
        <v>39</v>
      </c>
      <c r="B22" s="14" t="s">
        <v>30</v>
      </c>
      <c r="C22" s="3">
        <v>7989.42</v>
      </c>
      <c r="D22" s="4" t="s">
        <v>7</v>
      </c>
      <c r="E22" s="4" t="s">
        <v>7</v>
      </c>
      <c r="F22" s="3">
        <v>1059.23</v>
      </c>
      <c r="G22" s="4" t="s">
        <v>7</v>
      </c>
      <c r="H22" s="7" t="s">
        <v>7</v>
      </c>
      <c r="I22" s="12">
        <v>1</v>
      </c>
      <c r="J22" s="12">
        <v>79.89</v>
      </c>
      <c r="K22" s="4" t="s">
        <v>7</v>
      </c>
      <c r="L22" s="11">
        <v>5944.89</v>
      </c>
      <c r="M22" s="6"/>
    </row>
    <row r="23" spans="1:13">
      <c r="A23" s="15" t="s">
        <v>40</v>
      </c>
      <c r="B23" s="2" t="s">
        <v>47</v>
      </c>
      <c r="C23" s="3">
        <v>0</v>
      </c>
      <c r="D23" s="4" t="s">
        <v>7</v>
      </c>
      <c r="E23" s="4" t="s">
        <v>7</v>
      </c>
      <c r="F23" s="3">
        <v>1059.23</v>
      </c>
      <c r="G23" s="4" t="s">
        <v>7</v>
      </c>
      <c r="H23" s="7" t="s">
        <v>7</v>
      </c>
      <c r="I23" s="12">
        <v>0</v>
      </c>
      <c r="J23" s="12">
        <v>0</v>
      </c>
      <c r="K23" s="4" t="s">
        <v>7</v>
      </c>
      <c r="L23" s="11">
        <v>0</v>
      </c>
      <c r="M23" s="6" t="s">
        <v>37</v>
      </c>
    </row>
    <row r="24" spans="1:13">
      <c r="A24" s="15" t="s">
        <v>43</v>
      </c>
      <c r="B24" s="2" t="s">
        <v>6</v>
      </c>
      <c r="C24" s="3">
        <v>5970.04</v>
      </c>
      <c r="D24" s="4" t="s">
        <v>7</v>
      </c>
      <c r="E24" s="4" t="s">
        <v>7</v>
      </c>
      <c r="F24" s="3">
        <v>1059.23</v>
      </c>
      <c r="G24" s="4" t="s">
        <v>7</v>
      </c>
      <c r="H24" s="7" t="s">
        <v>7</v>
      </c>
      <c r="I24" s="12">
        <v>1</v>
      </c>
      <c r="J24" s="12">
        <v>131.34</v>
      </c>
      <c r="K24" s="4" t="s">
        <v>7</v>
      </c>
      <c r="L24" s="11">
        <f>4788.17</f>
        <v>4788.17</v>
      </c>
      <c r="M24" s="6"/>
    </row>
    <row r="25" spans="1:13">
      <c r="A25" t="s">
        <v>38</v>
      </c>
    </row>
    <row r="26" spans="1:13">
      <c r="A26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D8ED7-7570-49BE-9B2C-A8CB5F73DA48}">
  <sheetPr>
    <pageSetUpPr fitToPage="1"/>
  </sheetPr>
  <dimension ref="A1:M26"/>
  <sheetViews>
    <sheetView zoomScale="80" zoomScaleNormal="80" workbookViewId="0">
      <selection activeCell="A3" sqref="A3:L3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4487.8900000000003</v>
      </c>
      <c r="D6" s="3">
        <v>11484.88</v>
      </c>
      <c r="E6" s="3">
        <v>673.18</v>
      </c>
      <c r="F6" s="3">
        <v>1059.23</v>
      </c>
      <c r="G6" s="5">
        <v>369.92</v>
      </c>
      <c r="H6" s="7" t="s">
        <v>7</v>
      </c>
      <c r="I6" s="12">
        <v>1</v>
      </c>
      <c r="J6" s="12">
        <v>85.26</v>
      </c>
      <c r="K6" s="4" t="s">
        <v>7</v>
      </c>
      <c r="L6" s="8">
        <f>8774.75+3914.88</f>
        <v>12689.630000000001</v>
      </c>
      <c r="M6" s="6"/>
    </row>
    <row r="7" spans="1:13">
      <c r="A7" s="2" t="s">
        <v>9</v>
      </c>
      <c r="B7" s="2" t="s">
        <v>34</v>
      </c>
      <c r="C7" s="3">
        <v>4259.1499999999996</v>
      </c>
      <c r="D7" s="3">
        <v>8864.25</v>
      </c>
      <c r="E7" s="3">
        <v>468.18</v>
      </c>
      <c r="F7" s="3">
        <v>1059.23</v>
      </c>
      <c r="G7" s="4" t="s">
        <v>7</v>
      </c>
      <c r="H7" s="7" t="s">
        <v>7</v>
      </c>
      <c r="I7" s="12">
        <v>1</v>
      </c>
      <c r="J7" s="12">
        <v>42.56</v>
      </c>
      <c r="K7" s="4" t="s">
        <v>7</v>
      </c>
      <c r="L7" s="3">
        <v>10041.540000000001</v>
      </c>
      <c r="M7" s="9"/>
    </row>
    <row r="8" spans="1:13">
      <c r="A8" s="2" t="s">
        <v>11</v>
      </c>
      <c r="B8" s="2" t="s">
        <v>12</v>
      </c>
      <c r="C8" s="3">
        <v>11880.12</v>
      </c>
      <c r="D8" s="5">
        <v>1723.45</v>
      </c>
      <c r="E8" s="3">
        <f>1663.22+831.6</f>
        <v>2494.8200000000002</v>
      </c>
      <c r="F8" s="3">
        <v>1059.23</v>
      </c>
      <c r="G8" s="4" t="s">
        <v>7</v>
      </c>
      <c r="H8" s="7" t="s">
        <v>7</v>
      </c>
      <c r="I8" s="12">
        <v>1</v>
      </c>
      <c r="J8" s="12">
        <v>154.44</v>
      </c>
      <c r="K8" s="4" t="s">
        <v>7</v>
      </c>
      <c r="L8" s="10">
        <v>11749.27</v>
      </c>
      <c r="M8" s="6"/>
    </row>
    <row r="9" spans="1:13">
      <c r="A9" s="2" t="s">
        <v>13</v>
      </c>
      <c r="B9" s="2" t="s">
        <v>10</v>
      </c>
      <c r="C9" s="3">
        <v>4256.1499999999996</v>
      </c>
      <c r="D9" s="4" t="s">
        <v>7</v>
      </c>
      <c r="E9" s="3">
        <v>468.18</v>
      </c>
      <c r="F9" s="3">
        <v>1059.23</v>
      </c>
      <c r="G9" s="4" t="s">
        <v>7</v>
      </c>
      <c r="H9" s="12">
        <v>63.84</v>
      </c>
      <c r="I9" s="12">
        <v>1</v>
      </c>
      <c r="J9" s="12">
        <v>55.33</v>
      </c>
      <c r="K9" s="4" t="s">
        <v>7</v>
      </c>
      <c r="L9" s="11">
        <v>3799.45</v>
      </c>
      <c r="M9" s="6"/>
    </row>
    <row r="10" spans="1:13">
      <c r="A10" s="2" t="s">
        <v>14</v>
      </c>
      <c r="B10" s="2" t="s">
        <v>10</v>
      </c>
      <c r="C10" s="3">
        <v>1510.25</v>
      </c>
      <c r="D10" s="4" t="s">
        <v>7</v>
      </c>
      <c r="E10" s="3">
        <v>135.96</v>
      </c>
      <c r="F10" s="3">
        <v>1059.23</v>
      </c>
      <c r="G10" s="5">
        <v>369.92</v>
      </c>
      <c r="H10" s="12">
        <f>63.84+23</f>
        <v>86.84</v>
      </c>
      <c r="I10" s="12">
        <v>1</v>
      </c>
      <c r="J10" s="12">
        <v>80.87</v>
      </c>
      <c r="K10" s="4" t="s">
        <v>7</v>
      </c>
      <c r="L10" s="11">
        <f>506.25+1110.7</f>
        <v>1616.95</v>
      </c>
      <c r="M10" s="6" t="s">
        <v>37</v>
      </c>
    </row>
    <row r="11" spans="1:13">
      <c r="A11" s="2" t="s">
        <v>15</v>
      </c>
      <c r="B11" s="2" t="s">
        <v>16</v>
      </c>
      <c r="C11" s="3">
        <v>0</v>
      </c>
      <c r="D11" s="3">
        <v>0</v>
      </c>
      <c r="E11" s="3">
        <v>0</v>
      </c>
      <c r="F11" s="3">
        <v>1059.23</v>
      </c>
      <c r="G11" s="4" t="s">
        <v>7</v>
      </c>
      <c r="H11" s="7" t="s">
        <v>7</v>
      </c>
      <c r="I11" s="12">
        <v>1</v>
      </c>
      <c r="J11" s="12">
        <v>30.42</v>
      </c>
      <c r="K11" s="4" t="s">
        <v>7</v>
      </c>
      <c r="L11" s="11">
        <v>0</v>
      </c>
      <c r="M11" s="6" t="s">
        <v>41</v>
      </c>
    </row>
    <row r="12" spans="1:13">
      <c r="A12" s="2" t="s">
        <v>17</v>
      </c>
      <c r="B12" s="2" t="s">
        <v>36</v>
      </c>
      <c r="C12" s="3">
        <v>7989.42</v>
      </c>
      <c r="D12" s="3">
        <v>7983.36</v>
      </c>
      <c r="E12" s="3">
        <v>559.26</v>
      </c>
      <c r="F12" s="3">
        <v>1059.23</v>
      </c>
      <c r="G12" s="4" t="s">
        <v>7</v>
      </c>
      <c r="H12" s="7" t="s">
        <v>7</v>
      </c>
      <c r="I12" s="12">
        <v>1</v>
      </c>
      <c r="J12" s="12">
        <v>103.86</v>
      </c>
      <c r="K12" s="4" t="s">
        <v>7</v>
      </c>
      <c r="L12" s="11">
        <f>9622.29+2491.96</f>
        <v>12114.25</v>
      </c>
      <c r="M12" s="6"/>
    </row>
    <row r="13" spans="1:13">
      <c r="A13" s="2" t="s">
        <v>18</v>
      </c>
      <c r="B13" s="2" t="s">
        <v>19</v>
      </c>
      <c r="C13" s="3">
        <v>6172.92</v>
      </c>
      <c r="D13" s="3">
        <v>3667.37</v>
      </c>
      <c r="E13" s="3">
        <f>864.21+432.1</f>
        <v>1296.31</v>
      </c>
      <c r="F13" s="3">
        <v>1059.23</v>
      </c>
      <c r="G13" s="4" t="s">
        <v>7</v>
      </c>
      <c r="H13" s="12">
        <v>70</v>
      </c>
      <c r="I13" s="12">
        <v>1</v>
      </c>
      <c r="J13" s="12">
        <v>80.27</v>
      </c>
      <c r="K13" s="4" t="s">
        <v>7</v>
      </c>
      <c r="L13" s="13">
        <f>6630.62+1525.53</f>
        <v>8156.15</v>
      </c>
      <c r="M13" s="6"/>
    </row>
    <row r="14" spans="1:13">
      <c r="A14" s="2" t="s">
        <v>20</v>
      </c>
      <c r="B14" s="2" t="s">
        <v>10</v>
      </c>
      <c r="C14" s="3">
        <v>4256.1499999999996</v>
      </c>
      <c r="D14" s="5">
        <v>638.30999999999995</v>
      </c>
      <c r="E14" s="3">
        <v>510.74</v>
      </c>
      <c r="F14" s="3">
        <v>1059.23</v>
      </c>
      <c r="G14" s="5">
        <v>369.92</v>
      </c>
      <c r="H14" s="7" t="s">
        <v>7</v>
      </c>
      <c r="I14" s="12">
        <v>1</v>
      </c>
      <c r="J14" s="12">
        <v>80.87</v>
      </c>
      <c r="K14" s="4" t="s">
        <v>7</v>
      </c>
      <c r="L14" s="11">
        <f>3485.01+1261.77</f>
        <v>4746.7800000000007</v>
      </c>
      <c r="M14" s="6"/>
    </row>
    <row r="15" spans="1:13">
      <c r="A15" s="2" t="s">
        <v>21</v>
      </c>
      <c r="B15" s="2" t="s">
        <v>22</v>
      </c>
      <c r="C15" s="3">
        <v>0</v>
      </c>
      <c r="D15" s="4" t="s">
        <v>7</v>
      </c>
      <c r="E15" s="3">
        <v>0</v>
      </c>
      <c r="F15" s="3">
        <v>1059.23</v>
      </c>
      <c r="G15" s="4" t="s">
        <v>7</v>
      </c>
      <c r="H15" s="12">
        <v>0</v>
      </c>
      <c r="I15" s="12" t="s">
        <v>7</v>
      </c>
      <c r="J15" s="12" t="s">
        <v>7</v>
      </c>
      <c r="K15" s="4" t="s">
        <v>7</v>
      </c>
      <c r="L15" s="11">
        <v>0</v>
      </c>
      <c r="M15" s="6" t="s">
        <v>41</v>
      </c>
    </row>
    <row r="16" spans="1:13">
      <c r="A16" s="2" t="s">
        <v>35</v>
      </c>
      <c r="B16" s="2" t="s">
        <v>30</v>
      </c>
      <c r="C16" s="3">
        <v>7989.41</v>
      </c>
      <c r="D16" s="4" t="s">
        <v>7</v>
      </c>
      <c r="E16" s="4" t="s">
        <v>7</v>
      </c>
      <c r="F16" s="3">
        <v>1059.23</v>
      </c>
      <c r="G16" s="4" t="s">
        <v>7</v>
      </c>
      <c r="H16" s="4" t="s">
        <v>7</v>
      </c>
      <c r="I16" s="5">
        <v>1</v>
      </c>
      <c r="J16" s="5">
        <v>79.89</v>
      </c>
      <c r="K16" s="4" t="s">
        <v>7</v>
      </c>
      <c r="L16" s="11">
        <v>5944.81</v>
      </c>
      <c r="M16" s="6"/>
    </row>
    <row r="17" spans="1:13">
      <c r="A17" s="2" t="s">
        <v>24</v>
      </c>
      <c r="B17" s="2" t="s">
        <v>10</v>
      </c>
      <c r="C17" s="3">
        <v>4256.1499999999996</v>
      </c>
      <c r="D17" s="5">
        <v>1723.45</v>
      </c>
      <c r="E17" s="3">
        <v>510.74</v>
      </c>
      <c r="F17" s="3">
        <v>1059.23</v>
      </c>
      <c r="G17" s="4" t="s">
        <v>7</v>
      </c>
      <c r="H17" s="12">
        <v>63.84</v>
      </c>
      <c r="I17" s="12">
        <v>1</v>
      </c>
      <c r="J17" s="12">
        <v>68.099999999999994</v>
      </c>
      <c r="K17" s="4" t="s">
        <v>7</v>
      </c>
      <c r="L17" s="11">
        <f>5331.23</f>
        <v>5331.23</v>
      </c>
      <c r="M17" s="6"/>
    </row>
    <row r="18" spans="1:13">
      <c r="A18" s="2" t="s">
        <v>42</v>
      </c>
      <c r="B18" s="2" t="s">
        <v>23</v>
      </c>
      <c r="C18" s="3">
        <v>4468.21</v>
      </c>
      <c r="D18" s="4" t="s">
        <v>7</v>
      </c>
      <c r="E18" s="4" t="s">
        <v>7</v>
      </c>
      <c r="F18" s="3">
        <v>1059.23</v>
      </c>
      <c r="G18" s="4" t="s">
        <v>7</v>
      </c>
      <c r="H18" s="7" t="s">
        <v>7</v>
      </c>
      <c r="I18" s="12">
        <v>1</v>
      </c>
      <c r="J18" s="12">
        <v>44.68</v>
      </c>
      <c r="K18" s="4" t="s">
        <v>7</v>
      </c>
      <c r="L18" s="11">
        <f>3703.23</f>
        <v>3703.23</v>
      </c>
      <c r="M18" s="6"/>
    </row>
    <row r="19" spans="1:13">
      <c r="A19" s="2" t="s">
        <v>25</v>
      </c>
      <c r="B19" s="2" t="s">
        <v>26</v>
      </c>
      <c r="C19" s="3">
        <v>7989.42</v>
      </c>
      <c r="D19" s="4" t="s">
        <v>7</v>
      </c>
      <c r="E19" s="5">
        <v>1198.4100000000001</v>
      </c>
      <c r="F19" s="3">
        <v>1059.23</v>
      </c>
      <c r="G19" s="4" t="s">
        <v>7</v>
      </c>
      <c r="H19" s="7" t="s">
        <v>7</v>
      </c>
      <c r="I19" s="12">
        <v>1</v>
      </c>
      <c r="J19" s="12">
        <v>127.83</v>
      </c>
      <c r="K19" s="5">
        <f>1246.59+1246.59</f>
        <v>2493.1799999999998</v>
      </c>
      <c r="L19" s="11">
        <f>4958.17+1246.59+1246.59</f>
        <v>7451.35</v>
      </c>
      <c r="M19" s="6"/>
    </row>
    <row r="20" spans="1:13">
      <c r="A20" s="2" t="s">
        <v>27</v>
      </c>
      <c r="B20" s="2" t="s">
        <v>28</v>
      </c>
      <c r="C20" s="3">
        <v>7989.42</v>
      </c>
      <c r="D20" s="5">
        <v>1723.45</v>
      </c>
      <c r="E20" s="3">
        <v>878.84</v>
      </c>
      <c r="F20" s="3">
        <v>1059.23</v>
      </c>
      <c r="G20" s="4" t="s">
        <v>7</v>
      </c>
      <c r="H20" s="7" t="s">
        <v>7</v>
      </c>
      <c r="I20" s="12">
        <v>1</v>
      </c>
      <c r="J20" s="12">
        <v>79.89</v>
      </c>
      <c r="K20" s="4" t="s">
        <v>7</v>
      </c>
      <c r="L20" s="11">
        <f>7761.48</f>
        <v>7761.48</v>
      </c>
      <c r="M20" s="6"/>
    </row>
    <row r="21" spans="1:13" ht="13.15" customHeight="1">
      <c r="A21" s="2" t="s">
        <v>29</v>
      </c>
      <c r="B21" s="2" t="s">
        <v>30</v>
      </c>
      <c r="C21" s="3">
        <v>7989.42</v>
      </c>
      <c r="D21" s="4" t="s">
        <v>7</v>
      </c>
      <c r="E21" s="4" t="s">
        <v>7</v>
      </c>
      <c r="F21" s="3">
        <v>1059.23</v>
      </c>
      <c r="G21" s="4" t="s">
        <v>7</v>
      </c>
      <c r="H21" s="7" t="s">
        <v>7</v>
      </c>
      <c r="I21" s="12">
        <v>1</v>
      </c>
      <c r="J21" s="12">
        <v>79.89</v>
      </c>
      <c r="K21" s="4" t="s">
        <v>7</v>
      </c>
      <c r="L21" s="11">
        <f>5944.82</f>
        <v>5944.82</v>
      </c>
      <c r="M21" s="6"/>
    </row>
    <row r="22" spans="1:13">
      <c r="A22" s="15" t="s">
        <v>39</v>
      </c>
      <c r="B22" s="14" t="s">
        <v>30</v>
      </c>
      <c r="C22" s="3">
        <v>7989.42</v>
      </c>
      <c r="D22" s="4" t="s">
        <v>7</v>
      </c>
      <c r="E22" s="4" t="s">
        <v>7</v>
      </c>
      <c r="F22" s="3">
        <v>1059.23</v>
      </c>
      <c r="G22" s="4" t="s">
        <v>7</v>
      </c>
      <c r="H22" s="7" t="s">
        <v>7</v>
      </c>
      <c r="I22" s="12">
        <v>1</v>
      </c>
      <c r="J22" s="12">
        <v>79.89</v>
      </c>
      <c r="K22" s="4" t="s">
        <v>7</v>
      </c>
      <c r="L22" s="11">
        <v>5944.89</v>
      </c>
      <c r="M22" s="6"/>
    </row>
    <row r="23" spans="1:13">
      <c r="A23" s="15" t="s">
        <v>40</v>
      </c>
      <c r="B23" s="2" t="s">
        <v>47</v>
      </c>
      <c r="C23" s="3">
        <v>13120.41</v>
      </c>
      <c r="D23" s="4" t="s">
        <v>7</v>
      </c>
      <c r="E23" s="4" t="s">
        <v>7</v>
      </c>
      <c r="F23" s="3">
        <v>1059.23</v>
      </c>
      <c r="G23" s="4" t="s">
        <v>7</v>
      </c>
      <c r="H23" s="7" t="s">
        <v>7</v>
      </c>
      <c r="I23" s="12">
        <v>1</v>
      </c>
      <c r="J23" s="12">
        <v>170.56</v>
      </c>
      <c r="K23" s="4" t="s">
        <v>7</v>
      </c>
      <c r="L23" s="11">
        <f>9574.12</f>
        <v>9574.1200000000008</v>
      </c>
      <c r="M23" s="6"/>
    </row>
    <row r="24" spans="1:13">
      <c r="A24" s="15" t="s">
        <v>43</v>
      </c>
      <c r="B24" s="2" t="s">
        <v>6</v>
      </c>
      <c r="C24" s="3">
        <v>5970.04</v>
      </c>
      <c r="D24" s="4" t="s">
        <v>7</v>
      </c>
      <c r="E24" s="4" t="s">
        <v>7</v>
      </c>
      <c r="F24" s="3">
        <v>1059.23</v>
      </c>
      <c r="G24" s="4" t="s">
        <v>7</v>
      </c>
      <c r="H24" s="7" t="s">
        <v>7</v>
      </c>
      <c r="I24" s="12">
        <v>1</v>
      </c>
      <c r="J24" s="12">
        <v>131.34</v>
      </c>
      <c r="K24" s="4" t="s">
        <v>7</v>
      </c>
      <c r="L24" s="11">
        <f>4788.17</f>
        <v>4788.17</v>
      </c>
      <c r="M24" s="6"/>
    </row>
    <row r="25" spans="1:13">
      <c r="A25" t="s">
        <v>38</v>
      </c>
    </row>
    <row r="26" spans="1:13">
      <c r="A26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8845-5EE6-4E4E-8A27-C9A82DF03464}">
  <sheetPr>
    <pageSetUpPr fitToPage="1"/>
  </sheetPr>
  <dimension ref="A1:N26"/>
  <sheetViews>
    <sheetView zoomScale="80" zoomScaleNormal="80" workbookViewId="0">
      <selection activeCell="A3" sqref="A3:M3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4" width="17.5" customWidth="1"/>
    <col min="5" max="5" width="9.5" bestFit="1" customWidth="1"/>
    <col min="6" max="6" width="17.5" customWidth="1"/>
    <col min="7" max="7" width="16.875" bestFit="1" customWidth="1"/>
    <col min="8" max="8" width="12.5" customWidth="1"/>
    <col min="9" max="9" width="8.375" customWidth="1"/>
    <col min="10" max="10" width="13.375" bestFit="1" customWidth="1"/>
    <col min="11" max="11" width="10.25" bestFit="1" customWidth="1"/>
    <col min="12" max="12" width="13.5" bestFit="1" customWidth="1"/>
    <col min="13" max="13" width="9.375" bestFit="1" customWidth="1"/>
    <col min="14" max="14" width="3.375" customWidth="1"/>
  </cols>
  <sheetData>
    <row r="1" spans="1:14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4" ht="15">
      <c r="A3" s="20" t="s">
        <v>51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4">
      <c r="A5" s="1" t="s">
        <v>0</v>
      </c>
      <c r="B5" s="16" t="s">
        <v>1</v>
      </c>
      <c r="C5" s="16" t="s">
        <v>2</v>
      </c>
      <c r="D5" s="16" t="s">
        <v>3</v>
      </c>
      <c r="E5" s="16" t="s">
        <v>53</v>
      </c>
      <c r="F5" s="16" t="s">
        <v>4</v>
      </c>
      <c r="G5" s="16" t="s">
        <v>31</v>
      </c>
      <c r="H5" s="16" t="s">
        <v>5</v>
      </c>
      <c r="I5" s="17" t="s">
        <v>32</v>
      </c>
      <c r="J5" s="17" t="s">
        <v>50</v>
      </c>
      <c r="K5" s="17" t="s">
        <v>49</v>
      </c>
      <c r="L5" s="16" t="s">
        <v>48</v>
      </c>
      <c r="M5" s="18" t="s">
        <v>33</v>
      </c>
      <c r="N5" s="6"/>
    </row>
    <row r="6" spans="1:14">
      <c r="A6" s="2" t="s">
        <v>8</v>
      </c>
      <c r="B6" s="2" t="s">
        <v>46</v>
      </c>
      <c r="C6" s="3">
        <v>4487.8900000000003</v>
      </c>
      <c r="D6" s="3">
        <v>11484.88</v>
      </c>
      <c r="E6" s="4" t="s">
        <v>7</v>
      </c>
      <c r="F6" s="3">
        <v>673.18</v>
      </c>
      <c r="G6" s="3">
        <v>1059.23</v>
      </c>
      <c r="H6" s="5">
        <v>369.92</v>
      </c>
      <c r="I6" s="7" t="s">
        <v>7</v>
      </c>
      <c r="J6" s="12">
        <v>1</v>
      </c>
      <c r="K6" s="12">
        <v>85.26</v>
      </c>
      <c r="L6" s="4" t="s">
        <v>7</v>
      </c>
      <c r="M6" s="8">
        <f>8774.75+3914.88</f>
        <v>12689.630000000001</v>
      </c>
      <c r="N6" s="6"/>
    </row>
    <row r="7" spans="1:14">
      <c r="A7" s="2" t="s">
        <v>9</v>
      </c>
      <c r="B7" s="2" t="s">
        <v>34</v>
      </c>
      <c r="C7" s="3">
        <v>4259.1499999999996</v>
      </c>
      <c r="D7" s="3">
        <v>8864.25</v>
      </c>
      <c r="E7" s="4" t="s">
        <v>7</v>
      </c>
      <c r="F7" s="3">
        <v>468.18</v>
      </c>
      <c r="G7" s="3">
        <v>1059.23</v>
      </c>
      <c r="H7" s="4" t="s">
        <v>7</v>
      </c>
      <c r="I7" s="7" t="s">
        <v>7</v>
      </c>
      <c r="J7" s="12">
        <v>1</v>
      </c>
      <c r="K7" s="12">
        <v>42.56</v>
      </c>
      <c r="L7" s="4" t="s">
        <v>7</v>
      </c>
      <c r="M7" s="3">
        <v>10041.540000000001</v>
      </c>
      <c r="N7" s="9"/>
    </row>
    <row r="8" spans="1:14">
      <c r="A8" s="2" t="s">
        <v>11</v>
      </c>
      <c r="B8" s="2" t="s">
        <v>12</v>
      </c>
      <c r="C8" s="3">
        <v>11880.12</v>
      </c>
      <c r="D8" s="5">
        <v>1723.45</v>
      </c>
      <c r="E8" s="4" t="s">
        <v>7</v>
      </c>
      <c r="F8" s="3">
        <f>1663.22+831.6</f>
        <v>2494.8200000000002</v>
      </c>
      <c r="G8" s="3">
        <v>1059.23</v>
      </c>
      <c r="H8" s="4" t="s">
        <v>7</v>
      </c>
      <c r="I8" s="7" t="s">
        <v>7</v>
      </c>
      <c r="J8" s="12">
        <v>1</v>
      </c>
      <c r="K8" s="12">
        <v>154.44</v>
      </c>
      <c r="L8" s="4" t="s">
        <v>7</v>
      </c>
      <c r="M8" s="10">
        <v>11749.27</v>
      </c>
      <c r="N8" s="6"/>
    </row>
    <row r="9" spans="1:14">
      <c r="A9" s="2" t="s">
        <v>13</v>
      </c>
      <c r="B9" s="2" t="s">
        <v>10</v>
      </c>
      <c r="C9" s="3">
        <v>4256.1499999999996</v>
      </c>
      <c r="D9" s="4" t="s">
        <v>7</v>
      </c>
      <c r="E9" s="4" t="s">
        <v>7</v>
      </c>
      <c r="F9" s="3">
        <v>468.18</v>
      </c>
      <c r="G9" s="3">
        <v>1059.23</v>
      </c>
      <c r="H9" s="4" t="s">
        <v>7</v>
      </c>
      <c r="I9" s="12">
        <v>63.84</v>
      </c>
      <c r="J9" s="12">
        <v>1</v>
      </c>
      <c r="K9" s="12">
        <v>55.33</v>
      </c>
      <c r="L9" s="4" t="s">
        <v>7</v>
      </c>
      <c r="M9" s="11">
        <v>3799.45</v>
      </c>
      <c r="N9" s="6"/>
    </row>
    <row r="10" spans="1:14">
      <c r="A10" s="2" t="s">
        <v>14</v>
      </c>
      <c r="B10" s="2" t="s">
        <v>10</v>
      </c>
      <c r="C10" s="3">
        <f>1216.04+3040.11</f>
        <v>4256.1499999999996</v>
      </c>
      <c r="D10" s="4" t="s">
        <v>7</v>
      </c>
      <c r="E10" s="4" t="s">
        <v>7</v>
      </c>
      <c r="F10" s="3">
        <v>383.05</v>
      </c>
      <c r="G10" s="3">
        <v>1059.23</v>
      </c>
      <c r="H10" s="5">
        <v>369.92</v>
      </c>
      <c r="I10" s="12">
        <f>63.84+23</f>
        <v>86.84</v>
      </c>
      <c r="J10" s="12">
        <v>1</v>
      </c>
      <c r="K10" s="12">
        <v>80.87</v>
      </c>
      <c r="L10" s="4" t="s">
        <v>7</v>
      </c>
      <c r="M10" s="11">
        <f>2996.05+110.7</f>
        <v>3106.75</v>
      </c>
      <c r="N10" s="6"/>
    </row>
    <row r="11" spans="1:14">
      <c r="A11" s="2" t="s">
        <v>15</v>
      </c>
      <c r="B11" s="2" t="s">
        <v>16</v>
      </c>
      <c r="C11" s="3">
        <v>0</v>
      </c>
      <c r="D11" s="3">
        <v>0</v>
      </c>
      <c r="E11" s="4" t="s">
        <v>7</v>
      </c>
      <c r="F11" s="3">
        <v>0</v>
      </c>
      <c r="G11" s="3">
        <v>1059.23</v>
      </c>
      <c r="H11" s="4" t="s">
        <v>7</v>
      </c>
      <c r="I11" s="7" t="s">
        <v>7</v>
      </c>
      <c r="J11" s="12">
        <v>1</v>
      </c>
      <c r="K11" s="12">
        <v>30.42</v>
      </c>
      <c r="L11" s="4" t="s">
        <v>7</v>
      </c>
      <c r="M11" s="11">
        <v>0</v>
      </c>
      <c r="N11" s="6" t="s">
        <v>41</v>
      </c>
    </row>
    <row r="12" spans="1:14">
      <c r="A12" s="2" t="s">
        <v>17</v>
      </c>
      <c r="B12" s="2" t="s">
        <v>36</v>
      </c>
      <c r="C12" s="3">
        <v>7989.42</v>
      </c>
      <c r="D12" s="3">
        <v>7983.36</v>
      </c>
      <c r="E12" s="4" t="s">
        <v>7</v>
      </c>
      <c r="F12" s="3">
        <v>559.26</v>
      </c>
      <c r="G12" s="3">
        <v>1059.23</v>
      </c>
      <c r="H12" s="4" t="s">
        <v>7</v>
      </c>
      <c r="I12" s="7" t="s">
        <v>7</v>
      </c>
      <c r="J12" s="12">
        <v>1</v>
      </c>
      <c r="K12" s="12">
        <v>103.86</v>
      </c>
      <c r="L12" s="4" t="s">
        <v>7</v>
      </c>
      <c r="M12" s="11">
        <f>9622.29+2491.96</f>
        <v>12114.25</v>
      </c>
      <c r="N12" s="6"/>
    </row>
    <row r="13" spans="1:14">
      <c r="A13" s="2" t="s">
        <v>18</v>
      </c>
      <c r="B13" s="2" t="s">
        <v>19</v>
      </c>
      <c r="C13" s="3">
        <v>6172.92</v>
      </c>
      <c r="D13" s="3">
        <v>3667.37</v>
      </c>
      <c r="E13" s="4" t="s">
        <v>7</v>
      </c>
      <c r="F13" s="3">
        <f>864.21+432.1</f>
        <v>1296.31</v>
      </c>
      <c r="G13" s="3">
        <v>1059.23</v>
      </c>
      <c r="H13" s="4" t="s">
        <v>7</v>
      </c>
      <c r="I13" s="12">
        <v>70</v>
      </c>
      <c r="J13" s="12">
        <v>1</v>
      </c>
      <c r="K13" s="12">
        <v>80.27</v>
      </c>
      <c r="L13" s="4" t="s">
        <v>7</v>
      </c>
      <c r="M13" s="13">
        <f>6630.62+1525.53</f>
        <v>8156.15</v>
      </c>
      <c r="N13" s="6"/>
    </row>
    <row r="14" spans="1:14">
      <c r="A14" s="2" t="s">
        <v>20</v>
      </c>
      <c r="B14" s="2" t="s">
        <v>10</v>
      </c>
      <c r="C14" s="3">
        <v>4256.1499999999996</v>
      </c>
      <c r="D14" s="5">
        <v>638.30999999999995</v>
      </c>
      <c r="E14" s="4" t="s">
        <v>7</v>
      </c>
      <c r="F14" s="3">
        <v>510.74</v>
      </c>
      <c r="G14" s="3">
        <v>1059.23</v>
      </c>
      <c r="H14" s="5">
        <v>369.92</v>
      </c>
      <c r="I14" s="7" t="s">
        <v>7</v>
      </c>
      <c r="J14" s="12">
        <v>1</v>
      </c>
      <c r="K14" s="12">
        <v>80.87</v>
      </c>
      <c r="L14" s="4" t="s">
        <v>7</v>
      </c>
      <c r="M14" s="11">
        <f>3485.01+1261.77</f>
        <v>4746.7800000000007</v>
      </c>
      <c r="N14" s="6"/>
    </row>
    <row r="15" spans="1:14">
      <c r="A15" s="2" t="s">
        <v>21</v>
      </c>
      <c r="B15" s="2" t="s">
        <v>22</v>
      </c>
      <c r="C15" s="3">
        <v>0</v>
      </c>
      <c r="D15" s="4" t="s">
        <v>7</v>
      </c>
      <c r="E15" s="4" t="s">
        <v>7</v>
      </c>
      <c r="F15" s="3">
        <v>0</v>
      </c>
      <c r="G15" s="3">
        <v>1059.23</v>
      </c>
      <c r="H15" s="4" t="s">
        <v>7</v>
      </c>
      <c r="I15" s="12">
        <v>0</v>
      </c>
      <c r="J15" s="12" t="s">
        <v>7</v>
      </c>
      <c r="K15" s="12" t="s">
        <v>7</v>
      </c>
      <c r="L15" s="4" t="s">
        <v>7</v>
      </c>
      <c r="M15" s="11">
        <v>0</v>
      </c>
      <c r="N15" s="6" t="s">
        <v>41</v>
      </c>
    </row>
    <row r="16" spans="1:14">
      <c r="A16" s="2" t="s">
        <v>35</v>
      </c>
      <c r="B16" s="2" t="s">
        <v>30</v>
      </c>
      <c r="C16" s="3">
        <v>7989.41</v>
      </c>
      <c r="D16" s="4" t="s">
        <v>7</v>
      </c>
      <c r="E16" s="4" t="s">
        <v>7</v>
      </c>
      <c r="F16" s="4" t="s">
        <v>7</v>
      </c>
      <c r="G16" s="3">
        <v>1059.23</v>
      </c>
      <c r="H16" s="4" t="s">
        <v>7</v>
      </c>
      <c r="I16" s="4" t="s">
        <v>7</v>
      </c>
      <c r="J16" s="5">
        <v>1</v>
      </c>
      <c r="K16" s="5">
        <v>79.89</v>
      </c>
      <c r="L16" s="4" t="s">
        <v>7</v>
      </c>
      <c r="M16" s="11">
        <v>5944.81</v>
      </c>
      <c r="N16" s="6"/>
    </row>
    <row r="17" spans="1:14">
      <c r="A17" s="2" t="s">
        <v>24</v>
      </c>
      <c r="B17" s="2" t="s">
        <v>10</v>
      </c>
      <c r="C17" s="3">
        <v>1216.04</v>
      </c>
      <c r="D17" s="5">
        <v>492.4</v>
      </c>
      <c r="E17" s="4" t="s">
        <v>7</v>
      </c>
      <c r="F17" s="3">
        <v>145.91999999999999</v>
      </c>
      <c r="G17" s="3">
        <v>1059.23</v>
      </c>
      <c r="H17" s="4" t="s">
        <v>7</v>
      </c>
      <c r="I17" s="12">
        <v>63.84</v>
      </c>
      <c r="J17" s="12">
        <v>1</v>
      </c>
      <c r="K17" s="12">
        <v>68.099999999999994</v>
      </c>
      <c r="L17" s="4" t="s">
        <v>7</v>
      </c>
      <c r="M17" s="11">
        <f>1891.25</f>
        <v>1891.25</v>
      </c>
      <c r="N17" s="6" t="s">
        <v>37</v>
      </c>
    </row>
    <row r="18" spans="1:14">
      <c r="A18" s="2" t="s">
        <v>42</v>
      </c>
      <c r="B18" s="2" t="s">
        <v>23</v>
      </c>
      <c r="C18" s="3">
        <v>4468.21</v>
      </c>
      <c r="D18" s="4" t="s">
        <v>7</v>
      </c>
      <c r="E18" s="4" t="s">
        <v>7</v>
      </c>
      <c r="F18" s="4" t="s">
        <v>7</v>
      </c>
      <c r="G18" s="3">
        <v>1059.23</v>
      </c>
      <c r="H18" s="4" t="s">
        <v>7</v>
      </c>
      <c r="I18" s="7" t="s">
        <v>7</v>
      </c>
      <c r="J18" s="12">
        <v>1</v>
      </c>
      <c r="K18" s="12">
        <v>44.68</v>
      </c>
      <c r="L18" s="4" t="s">
        <v>7</v>
      </c>
      <c r="M18" s="11">
        <f>3703.23</f>
        <v>3703.23</v>
      </c>
      <c r="N18" s="6"/>
    </row>
    <row r="19" spans="1:14">
      <c r="A19" s="2" t="s">
        <v>25</v>
      </c>
      <c r="B19" s="2" t="s">
        <v>26</v>
      </c>
      <c r="C19" s="3">
        <v>7989.42</v>
      </c>
      <c r="D19" s="4" t="s">
        <v>7</v>
      </c>
      <c r="E19" s="5">
        <v>272.37</v>
      </c>
      <c r="F19" s="5">
        <v>1118.52</v>
      </c>
      <c r="G19" s="3">
        <v>1059.23</v>
      </c>
      <c r="H19" s="4" t="s">
        <v>7</v>
      </c>
      <c r="I19" s="7" t="s">
        <v>7</v>
      </c>
      <c r="J19" s="12">
        <v>1</v>
      </c>
      <c r="K19" s="12">
        <v>127.83</v>
      </c>
      <c r="L19" s="5">
        <f>1246.59+1246.59</f>
        <v>2493.1799999999998</v>
      </c>
      <c r="M19" s="11">
        <f>5155.64+1246.59+1246.59</f>
        <v>7648.8200000000006</v>
      </c>
      <c r="N19" s="6"/>
    </row>
    <row r="20" spans="1:14">
      <c r="A20" s="2" t="s">
        <v>27</v>
      </c>
      <c r="B20" s="2" t="s">
        <v>28</v>
      </c>
      <c r="C20" s="3">
        <v>7989.42</v>
      </c>
      <c r="D20" s="5">
        <v>1723.45</v>
      </c>
      <c r="E20" s="4" t="s">
        <v>7</v>
      </c>
      <c r="F20" s="3">
        <v>878.84</v>
      </c>
      <c r="G20" s="3">
        <v>1059.23</v>
      </c>
      <c r="H20" s="4" t="s">
        <v>7</v>
      </c>
      <c r="I20" s="7" t="s">
        <v>7</v>
      </c>
      <c r="J20" s="12">
        <v>1</v>
      </c>
      <c r="K20" s="12">
        <v>79.89</v>
      </c>
      <c r="L20" s="4" t="s">
        <v>7</v>
      </c>
      <c r="M20" s="11">
        <f>7761.48</f>
        <v>7761.48</v>
      </c>
      <c r="N20" s="6"/>
    </row>
    <row r="21" spans="1:14" ht="13.15" customHeight="1">
      <c r="A21" s="2" t="s">
        <v>29</v>
      </c>
      <c r="B21" s="2" t="s">
        <v>30</v>
      </c>
      <c r="C21" s="3">
        <v>7989.42</v>
      </c>
      <c r="D21" s="5">
        <v>4276.8</v>
      </c>
      <c r="E21" s="4" t="s">
        <v>7</v>
      </c>
      <c r="F21" s="4" t="s">
        <v>7</v>
      </c>
      <c r="G21" s="3">
        <v>1059.23</v>
      </c>
      <c r="H21" s="4" t="s">
        <v>7</v>
      </c>
      <c r="I21" s="7" t="s">
        <v>7</v>
      </c>
      <c r="J21" s="12">
        <v>1</v>
      </c>
      <c r="K21" s="12">
        <v>79.89</v>
      </c>
      <c r="L21" s="4" t="s">
        <v>7</v>
      </c>
      <c r="M21" s="11">
        <v>9045.5</v>
      </c>
      <c r="N21" s="6"/>
    </row>
    <row r="22" spans="1:14">
      <c r="A22" s="15" t="s">
        <v>39</v>
      </c>
      <c r="B22" s="14" t="s">
        <v>30</v>
      </c>
      <c r="C22" s="3">
        <v>7989.42</v>
      </c>
      <c r="D22" s="4" t="s">
        <v>7</v>
      </c>
      <c r="E22" s="4" t="s">
        <v>7</v>
      </c>
      <c r="F22" s="4" t="s">
        <v>7</v>
      </c>
      <c r="G22" s="3">
        <v>1059.23</v>
      </c>
      <c r="H22" s="4" t="s">
        <v>7</v>
      </c>
      <c r="I22" s="7" t="s">
        <v>7</v>
      </c>
      <c r="J22" s="12">
        <v>1</v>
      </c>
      <c r="K22" s="12">
        <v>79.89</v>
      </c>
      <c r="L22" s="4" t="s">
        <v>7</v>
      </c>
      <c r="M22" s="11">
        <v>5944.89</v>
      </c>
      <c r="N22" s="6"/>
    </row>
    <row r="23" spans="1:14">
      <c r="A23" s="15" t="s">
        <v>40</v>
      </c>
      <c r="B23" s="2" t="s">
        <v>47</v>
      </c>
      <c r="C23" s="3">
        <v>13120.41</v>
      </c>
      <c r="D23" s="4" t="s">
        <v>7</v>
      </c>
      <c r="E23" s="4" t="s">
        <v>7</v>
      </c>
      <c r="F23" s="4" t="s">
        <v>7</v>
      </c>
      <c r="G23" s="3">
        <v>1059.23</v>
      </c>
      <c r="H23" s="4" t="s">
        <v>7</v>
      </c>
      <c r="I23" s="7" t="s">
        <v>7</v>
      </c>
      <c r="J23" s="12">
        <v>1</v>
      </c>
      <c r="K23" s="12">
        <v>170.56</v>
      </c>
      <c r="L23" s="4" t="s">
        <v>7</v>
      </c>
      <c r="M23" s="11">
        <f>9574.12</f>
        <v>9574.1200000000008</v>
      </c>
      <c r="N23" s="6"/>
    </row>
    <row r="24" spans="1:14">
      <c r="A24" s="15" t="s">
        <v>43</v>
      </c>
      <c r="B24" s="2" t="s">
        <v>6</v>
      </c>
      <c r="C24" s="3">
        <v>5970.04</v>
      </c>
      <c r="D24" s="4" t="s">
        <v>7</v>
      </c>
      <c r="E24" s="4" t="s">
        <v>7</v>
      </c>
      <c r="F24" s="4" t="s">
        <v>7</v>
      </c>
      <c r="G24" s="3">
        <v>1059.23</v>
      </c>
      <c r="H24" s="4" t="s">
        <v>7</v>
      </c>
      <c r="I24" s="7" t="s">
        <v>7</v>
      </c>
      <c r="J24" s="12">
        <v>1</v>
      </c>
      <c r="K24" s="12">
        <v>131.34</v>
      </c>
      <c r="L24" s="4" t="s">
        <v>7</v>
      </c>
      <c r="M24" s="11">
        <f>4788.17</f>
        <v>4788.17</v>
      </c>
      <c r="N24" s="6"/>
    </row>
    <row r="25" spans="1:14">
      <c r="A25" t="s">
        <v>38</v>
      </c>
    </row>
    <row r="26" spans="1:14">
      <c r="A26" t="s">
        <v>44</v>
      </c>
    </row>
  </sheetData>
  <mergeCells count="2">
    <mergeCell ref="A1:M1"/>
    <mergeCell ref="A3:M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ED4B-A094-4164-8EE9-13F13CE5918A}">
  <sheetPr>
    <pageSetUpPr fitToPage="1"/>
  </sheetPr>
  <dimension ref="A1:M26"/>
  <sheetViews>
    <sheetView zoomScale="80" zoomScaleNormal="80" workbookViewId="0">
      <selection activeCell="I16" sqref="I16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45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1592.48</v>
      </c>
      <c r="D6" s="3">
        <v>4075.28</v>
      </c>
      <c r="E6" s="3">
        <v>238.81</v>
      </c>
      <c r="F6" s="3">
        <v>1059.23</v>
      </c>
      <c r="G6" s="5">
        <v>369.92</v>
      </c>
      <c r="H6" s="7" t="s">
        <v>7</v>
      </c>
      <c r="I6" s="12">
        <v>1</v>
      </c>
      <c r="J6" s="12">
        <v>85.26</v>
      </c>
      <c r="K6" s="4" t="s">
        <v>7</v>
      </c>
      <c r="L6" s="8">
        <f>3087.15+2417</f>
        <v>5504.15</v>
      </c>
      <c r="M6" s="6" t="s">
        <v>37</v>
      </c>
    </row>
    <row r="7" spans="1:13">
      <c r="A7" s="2" t="s">
        <v>9</v>
      </c>
      <c r="B7" s="2" t="s">
        <v>34</v>
      </c>
      <c r="C7" s="3">
        <v>4259.1499999999996</v>
      </c>
      <c r="D7" s="3">
        <v>8864.25</v>
      </c>
      <c r="E7" s="3">
        <v>468.18</v>
      </c>
      <c r="F7" s="3">
        <v>1059.23</v>
      </c>
      <c r="G7" s="4" t="s">
        <v>7</v>
      </c>
      <c r="H7" s="7" t="s">
        <v>7</v>
      </c>
      <c r="I7" s="12">
        <v>1</v>
      </c>
      <c r="J7" s="12">
        <v>42.56</v>
      </c>
      <c r="K7" s="4" t="s">
        <v>7</v>
      </c>
      <c r="L7" s="3">
        <v>11775.95</v>
      </c>
      <c r="M7" s="9"/>
    </row>
    <row r="8" spans="1:13">
      <c r="A8" s="2" t="s">
        <v>11</v>
      </c>
      <c r="B8" s="2" t="s">
        <v>12</v>
      </c>
      <c r="C8" s="3">
        <v>11880.12</v>
      </c>
      <c r="D8" s="5">
        <v>1723.45</v>
      </c>
      <c r="E8" s="3">
        <f>1663.22+831.6</f>
        <v>2494.8200000000002</v>
      </c>
      <c r="F8" s="3">
        <v>1059.23</v>
      </c>
      <c r="G8" s="4" t="s">
        <v>7</v>
      </c>
      <c r="H8" s="7" t="s">
        <v>7</v>
      </c>
      <c r="I8" s="12">
        <v>1</v>
      </c>
      <c r="J8" s="12">
        <v>154.44</v>
      </c>
      <c r="K8" s="4" t="s">
        <v>7</v>
      </c>
      <c r="L8" s="10">
        <v>11749.27</v>
      </c>
      <c r="M8" s="6"/>
    </row>
    <row r="9" spans="1:13">
      <c r="A9" s="2" t="s">
        <v>13</v>
      </c>
      <c r="B9" s="2" t="s">
        <v>10</v>
      </c>
      <c r="C9" s="3">
        <v>4256.1499999999996</v>
      </c>
      <c r="D9" s="4" t="s">
        <v>7</v>
      </c>
      <c r="E9" s="3">
        <v>468.18</v>
      </c>
      <c r="F9" s="3">
        <v>1059.23</v>
      </c>
      <c r="G9" s="4" t="s">
        <v>7</v>
      </c>
      <c r="H9" s="12">
        <v>63.84</v>
      </c>
      <c r="I9" s="12">
        <v>1</v>
      </c>
      <c r="J9" s="12">
        <v>55.33</v>
      </c>
      <c r="K9" s="4" t="s">
        <v>7</v>
      </c>
      <c r="L9" s="11">
        <v>3799.45</v>
      </c>
      <c r="M9" s="6"/>
    </row>
    <row r="10" spans="1:13">
      <c r="A10" s="2" t="s">
        <v>14</v>
      </c>
      <c r="B10" s="2" t="s">
        <v>10</v>
      </c>
      <c r="C10" s="3">
        <v>4256.1499999999996</v>
      </c>
      <c r="D10" s="4" t="s">
        <v>7</v>
      </c>
      <c r="E10" s="3">
        <v>383.05</v>
      </c>
      <c r="F10" s="3">
        <v>1059.23</v>
      </c>
      <c r="G10" s="5">
        <v>369.92</v>
      </c>
      <c r="H10" s="12">
        <f>63.84+23</f>
        <v>86.84</v>
      </c>
      <c r="I10" s="12">
        <v>1</v>
      </c>
      <c r="J10" s="12">
        <v>80.87</v>
      </c>
      <c r="K10" s="4" t="s">
        <v>7</v>
      </c>
      <c r="L10" s="11">
        <f>2996.05+110.7</f>
        <v>3106.75</v>
      </c>
      <c r="M10" s="6"/>
    </row>
    <row r="11" spans="1:13">
      <c r="A11" s="2" t="s">
        <v>15</v>
      </c>
      <c r="B11" s="2" t="s">
        <v>16</v>
      </c>
      <c r="C11" s="3">
        <v>0</v>
      </c>
      <c r="D11" s="3">
        <v>0</v>
      </c>
      <c r="E11" s="3">
        <v>0</v>
      </c>
      <c r="F11" s="3">
        <v>1059.23</v>
      </c>
      <c r="G11" s="4" t="s">
        <v>7</v>
      </c>
      <c r="H11" s="7" t="s">
        <v>7</v>
      </c>
      <c r="I11" s="12">
        <v>1</v>
      </c>
      <c r="J11" s="12">
        <v>30.42</v>
      </c>
      <c r="K11" s="4" t="s">
        <v>7</v>
      </c>
      <c r="L11" s="11">
        <v>0</v>
      </c>
      <c r="M11" s="6" t="s">
        <v>41</v>
      </c>
    </row>
    <row r="12" spans="1:13">
      <c r="A12" s="2" t="s">
        <v>17</v>
      </c>
      <c r="B12" s="2" t="s">
        <v>36</v>
      </c>
      <c r="C12" s="3">
        <v>2834.96</v>
      </c>
      <c r="D12" s="3">
        <v>2832.83</v>
      </c>
      <c r="E12" s="3">
        <v>198.44</v>
      </c>
      <c r="F12" s="3">
        <v>1059.23</v>
      </c>
      <c r="G12" s="4" t="s">
        <v>7</v>
      </c>
      <c r="H12" s="7" t="s">
        <v>7</v>
      </c>
      <c r="I12" s="12">
        <v>1</v>
      </c>
      <c r="J12" s="12">
        <v>103.86</v>
      </c>
      <c r="K12" s="4" t="s">
        <v>7</v>
      </c>
      <c r="L12" s="11">
        <f>2490.15+2491.96</f>
        <v>4982.1100000000006</v>
      </c>
      <c r="M12" s="6" t="s">
        <v>37</v>
      </c>
    </row>
    <row r="13" spans="1:13">
      <c r="A13" s="2" t="s">
        <v>18</v>
      </c>
      <c r="B13" s="2" t="s">
        <v>19</v>
      </c>
      <c r="C13" s="3">
        <v>6172.92</v>
      </c>
      <c r="D13" s="3">
        <v>3667.37</v>
      </c>
      <c r="E13" s="3">
        <f>864.21+432.1</f>
        <v>1296.31</v>
      </c>
      <c r="F13" s="3">
        <v>1059.23</v>
      </c>
      <c r="G13" s="4" t="s">
        <v>7</v>
      </c>
      <c r="H13" s="12">
        <v>70</v>
      </c>
      <c r="I13" s="12">
        <v>1</v>
      </c>
      <c r="J13" s="12">
        <v>80.27</v>
      </c>
      <c r="K13" s="4" t="s">
        <v>7</v>
      </c>
      <c r="L13" s="13">
        <f>6630.62+1525.53</f>
        <v>8156.15</v>
      </c>
      <c r="M13" s="6"/>
    </row>
    <row r="14" spans="1:13">
      <c r="A14" s="2" t="s">
        <v>20</v>
      </c>
      <c r="B14" s="2" t="s">
        <v>10</v>
      </c>
      <c r="C14" s="3">
        <v>137.30000000000001</v>
      </c>
      <c r="D14" s="5">
        <v>20.59</v>
      </c>
      <c r="E14" s="3">
        <v>16.47</v>
      </c>
      <c r="F14" s="3">
        <v>1059.23</v>
      </c>
      <c r="G14" s="5">
        <v>369.92</v>
      </c>
      <c r="H14" s="7" t="s">
        <v>7</v>
      </c>
      <c r="I14" s="12">
        <v>1</v>
      </c>
      <c r="J14" s="12">
        <v>80.87</v>
      </c>
      <c r="K14" s="4" t="s">
        <v>7</v>
      </c>
      <c r="L14" s="11">
        <f>448</f>
        <v>448</v>
      </c>
      <c r="M14" s="6" t="s">
        <v>37</v>
      </c>
    </row>
    <row r="15" spans="1:13">
      <c r="A15" s="2" t="s">
        <v>21</v>
      </c>
      <c r="B15" s="2" t="s">
        <v>22</v>
      </c>
      <c r="C15" s="3">
        <v>0</v>
      </c>
      <c r="D15" s="4" t="s">
        <v>7</v>
      </c>
      <c r="E15" s="3">
        <v>0</v>
      </c>
      <c r="F15" s="3">
        <v>1059.23</v>
      </c>
      <c r="G15" s="4" t="s">
        <v>7</v>
      </c>
      <c r="H15" s="12">
        <v>0</v>
      </c>
      <c r="I15" s="12" t="s">
        <v>7</v>
      </c>
      <c r="J15" s="12" t="s">
        <v>7</v>
      </c>
      <c r="K15" s="4" t="s">
        <v>7</v>
      </c>
      <c r="L15" s="11">
        <v>0</v>
      </c>
      <c r="M15" s="6" t="s">
        <v>41</v>
      </c>
    </row>
    <row r="16" spans="1:13">
      <c r="A16" s="2" t="s">
        <v>35</v>
      </c>
      <c r="B16" s="2" t="s">
        <v>30</v>
      </c>
      <c r="C16" s="3">
        <v>7989.41</v>
      </c>
      <c r="D16" s="4" t="s">
        <v>7</v>
      </c>
      <c r="E16" s="4" t="s">
        <v>7</v>
      </c>
      <c r="F16" s="3">
        <v>1059.23</v>
      </c>
      <c r="G16" s="4" t="s">
        <v>7</v>
      </c>
      <c r="H16" s="4" t="s">
        <v>7</v>
      </c>
      <c r="I16" s="5">
        <v>1</v>
      </c>
      <c r="J16" s="5">
        <v>79.89</v>
      </c>
      <c r="K16" s="4" t="s">
        <v>7</v>
      </c>
      <c r="L16" s="11">
        <v>5944.81</v>
      </c>
      <c r="M16" s="6"/>
    </row>
    <row r="17" spans="1:13">
      <c r="A17" s="2" t="s">
        <v>24</v>
      </c>
      <c r="B17" s="2" t="s">
        <v>10</v>
      </c>
      <c r="C17" s="3">
        <v>4256.1499999999996</v>
      </c>
      <c r="D17" s="5">
        <v>1723.45</v>
      </c>
      <c r="E17" s="3">
        <v>468.18</v>
      </c>
      <c r="F17" s="3">
        <v>1059.23</v>
      </c>
      <c r="G17" s="4" t="s">
        <v>7</v>
      </c>
      <c r="H17" s="12">
        <v>63.84</v>
      </c>
      <c r="I17" s="12">
        <v>1</v>
      </c>
      <c r="J17" s="12">
        <v>68.099999999999994</v>
      </c>
      <c r="K17" s="4" t="s">
        <v>7</v>
      </c>
      <c r="L17" s="11">
        <v>5319.29</v>
      </c>
      <c r="M17" s="6"/>
    </row>
    <row r="18" spans="1:13">
      <c r="A18" s="2" t="s">
        <v>42</v>
      </c>
      <c r="B18" s="2" t="s">
        <v>23</v>
      </c>
      <c r="C18" s="3">
        <v>144.13999999999999</v>
      </c>
      <c r="D18" s="4" t="s">
        <v>7</v>
      </c>
      <c r="E18" s="4" t="s">
        <v>7</v>
      </c>
      <c r="F18" s="3">
        <v>1059.23</v>
      </c>
      <c r="G18" s="4" t="s">
        <v>7</v>
      </c>
      <c r="H18" s="7" t="s">
        <v>7</v>
      </c>
      <c r="I18" s="12">
        <v>1</v>
      </c>
      <c r="J18" s="12">
        <v>44.68</v>
      </c>
      <c r="K18" s="4" t="s">
        <v>7</v>
      </c>
      <c r="L18" s="11">
        <v>88.28</v>
      </c>
      <c r="M18" s="6"/>
    </row>
    <row r="19" spans="1:13">
      <c r="A19" s="2" t="s">
        <v>25</v>
      </c>
      <c r="B19" s="2" t="s">
        <v>26</v>
      </c>
      <c r="C19" s="3">
        <v>7989.42</v>
      </c>
      <c r="D19" s="4" t="s">
        <v>7</v>
      </c>
      <c r="E19" s="5">
        <v>1118.52</v>
      </c>
      <c r="F19" s="3">
        <v>1059.23</v>
      </c>
      <c r="G19" s="4" t="s">
        <v>7</v>
      </c>
      <c r="H19" s="7" t="s">
        <v>7</v>
      </c>
      <c r="I19" s="12">
        <v>1</v>
      </c>
      <c r="J19" s="12">
        <v>127.83</v>
      </c>
      <c r="K19" s="5">
        <f>1234.61+1234.61</f>
        <v>2469.2199999999998</v>
      </c>
      <c r="L19" s="11">
        <f>4917.62+1234.61+1234.61</f>
        <v>7386.8399999999992</v>
      </c>
      <c r="M19" s="6"/>
    </row>
    <row r="20" spans="1:13">
      <c r="A20" s="2" t="s">
        <v>27</v>
      </c>
      <c r="B20" s="2" t="s">
        <v>28</v>
      </c>
      <c r="C20" s="3">
        <v>7989.42</v>
      </c>
      <c r="D20" s="5">
        <v>1723.45</v>
      </c>
      <c r="E20" s="3">
        <v>878.84</v>
      </c>
      <c r="F20" s="3">
        <v>1059.23</v>
      </c>
      <c r="G20" s="4" t="s">
        <v>7</v>
      </c>
      <c r="H20" s="7" t="s">
        <v>7</v>
      </c>
      <c r="I20" s="12">
        <v>1</v>
      </c>
      <c r="J20" s="12">
        <v>79.89</v>
      </c>
      <c r="K20" s="4" t="s">
        <v>7</v>
      </c>
      <c r="L20" s="11">
        <f>7761.48</f>
        <v>7761.48</v>
      </c>
      <c r="M20" s="6"/>
    </row>
    <row r="21" spans="1:13" ht="13.15" customHeight="1">
      <c r="A21" s="2" t="s">
        <v>29</v>
      </c>
      <c r="B21" s="2" t="s">
        <v>30</v>
      </c>
      <c r="C21" s="3">
        <v>7989.42</v>
      </c>
      <c r="D21" s="5">
        <v>3090.36</v>
      </c>
      <c r="E21" s="4" t="s">
        <v>7</v>
      </c>
      <c r="F21" s="3">
        <v>1059.23</v>
      </c>
      <c r="G21" s="4" t="s">
        <v>7</v>
      </c>
      <c r="H21" s="7" t="s">
        <v>7</v>
      </c>
      <c r="I21" s="12">
        <v>1</v>
      </c>
      <c r="J21" s="12">
        <v>79.89</v>
      </c>
      <c r="K21" s="4" t="s">
        <v>7</v>
      </c>
      <c r="L21" s="11">
        <f>8185.33</f>
        <v>8185.33</v>
      </c>
      <c r="M21" s="6"/>
    </row>
    <row r="22" spans="1:13">
      <c r="A22" s="15" t="s">
        <v>39</v>
      </c>
      <c r="B22" s="14" t="s">
        <v>30</v>
      </c>
      <c r="C22" s="3">
        <v>7989.42</v>
      </c>
      <c r="D22" s="4" t="s">
        <v>7</v>
      </c>
      <c r="E22" s="4" t="s">
        <v>7</v>
      </c>
      <c r="F22" s="3">
        <v>1059.23</v>
      </c>
      <c r="G22" s="4" t="s">
        <v>7</v>
      </c>
      <c r="H22" s="7" t="s">
        <v>7</v>
      </c>
      <c r="I22" s="12">
        <v>1</v>
      </c>
      <c r="J22" s="12">
        <v>79.89</v>
      </c>
      <c r="K22" s="4" t="s">
        <v>7</v>
      </c>
      <c r="L22" s="11">
        <v>5944.89</v>
      </c>
      <c r="M22" s="6"/>
    </row>
    <row r="23" spans="1:13">
      <c r="A23" s="15" t="s">
        <v>40</v>
      </c>
      <c r="B23" s="2" t="s">
        <v>47</v>
      </c>
      <c r="C23" s="3">
        <v>13120.41</v>
      </c>
      <c r="D23" s="4" t="s">
        <v>7</v>
      </c>
      <c r="E23" s="4" t="s">
        <v>7</v>
      </c>
      <c r="F23" s="3">
        <v>1059.23</v>
      </c>
      <c r="G23" s="4" t="s">
        <v>7</v>
      </c>
      <c r="H23" s="7" t="s">
        <v>7</v>
      </c>
      <c r="I23" s="12">
        <v>1</v>
      </c>
      <c r="J23" s="12">
        <v>170.56</v>
      </c>
      <c r="K23" s="4" t="s">
        <v>7</v>
      </c>
      <c r="L23" s="11">
        <f>9574.12</f>
        <v>9574.1200000000008</v>
      </c>
      <c r="M23" s="6"/>
    </row>
    <row r="24" spans="1:13">
      <c r="A24" s="15" t="s">
        <v>43</v>
      </c>
      <c r="B24" s="2" t="s">
        <v>6</v>
      </c>
      <c r="C24" s="3">
        <v>5970.04</v>
      </c>
      <c r="D24" s="4" t="s">
        <v>7</v>
      </c>
      <c r="E24" s="4" t="s">
        <v>7</v>
      </c>
      <c r="F24" s="3">
        <v>1059.23</v>
      </c>
      <c r="G24" s="4" t="s">
        <v>7</v>
      </c>
      <c r="H24" s="7" t="s">
        <v>7</v>
      </c>
      <c r="I24" s="12">
        <v>1</v>
      </c>
      <c r="J24" s="12">
        <v>131.34</v>
      </c>
      <c r="K24" s="4" t="s">
        <v>7</v>
      </c>
      <c r="L24" s="11">
        <f>4788.17</f>
        <v>4788.17</v>
      </c>
      <c r="M24" s="6"/>
    </row>
    <row r="25" spans="1:13">
      <c r="A25" t="s">
        <v>38</v>
      </c>
    </row>
    <row r="26" spans="1:13">
      <c r="A26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94ED-4977-45D3-AA63-6824D5BEB0CF}">
  <sheetPr>
    <pageSetUpPr fitToPage="1"/>
  </sheetPr>
  <dimension ref="A1:D27"/>
  <sheetViews>
    <sheetView zoomScale="80" zoomScaleNormal="80" workbookViewId="0">
      <selection activeCell="C26" sqref="C26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4" width="2.375" bestFit="1" customWidth="1"/>
  </cols>
  <sheetData>
    <row r="1" spans="1:4" ht="75" customHeight="1">
      <c r="A1" s="19"/>
      <c r="B1" s="19"/>
      <c r="C1" s="19"/>
    </row>
    <row r="3" spans="1:4" ht="15">
      <c r="A3" s="20" t="s">
        <v>63</v>
      </c>
      <c r="B3" s="20"/>
      <c r="C3" s="20"/>
    </row>
    <row r="5" spans="1:4">
      <c r="A5" s="1" t="s">
        <v>0</v>
      </c>
      <c r="B5" s="16" t="s">
        <v>1</v>
      </c>
      <c r="C5" s="16" t="s">
        <v>2</v>
      </c>
    </row>
    <row r="6" spans="1:4">
      <c r="A6" s="2" t="s">
        <v>8</v>
      </c>
      <c r="B6" s="2" t="s">
        <v>46</v>
      </c>
      <c r="C6" s="3">
        <v>4483.3900000000003</v>
      </c>
    </row>
    <row r="7" spans="1:4">
      <c r="A7" s="2" t="s">
        <v>9</v>
      </c>
      <c r="B7" s="2" t="s">
        <v>34</v>
      </c>
      <c r="C7" s="3">
        <v>5450.49</v>
      </c>
    </row>
    <row r="8" spans="1:4">
      <c r="A8" s="2" t="s">
        <v>11</v>
      </c>
      <c r="B8" s="2" t="s">
        <v>12</v>
      </c>
      <c r="C8" s="3">
        <v>5098.8900000000003</v>
      </c>
    </row>
    <row r="9" spans="1:4">
      <c r="A9" s="2" t="s">
        <v>58</v>
      </c>
      <c r="B9" s="2" t="s">
        <v>6</v>
      </c>
      <c r="C9" s="3">
        <v>2395.14</v>
      </c>
    </row>
    <row r="10" spans="1:4">
      <c r="A10" s="2" t="s">
        <v>13</v>
      </c>
      <c r="B10" s="2" t="s">
        <v>10</v>
      </c>
      <c r="C10" s="3">
        <v>2391.4899999999998</v>
      </c>
    </row>
    <row r="11" spans="1:4">
      <c r="A11" s="2" t="s">
        <v>14</v>
      </c>
      <c r="B11" s="2" t="s">
        <v>10</v>
      </c>
      <c r="C11" s="3">
        <v>2244.5300000000002</v>
      </c>
    </row>
    <row r="12" spans="1:4">
      <c r="A12" s="2" t="s">
        <v>15</v>
      </c>
      <c r="B12" s="2" t="s">
        <v>16</v>
      </c>
      <c r="C12" s="3">
        <v>1949.21</v>
      </c>
    </row>
    <row r="13" spans="1:4">
      <c r="A13" s="2" t="s">
        <v>17</v>
      </c>
      <c r="B13" s="2" t="s">
        <v>36</v>
      </c>
      <c r="C13" s="3">
        <v>4438.9399999999996</v>
      </c>
    </row>
    <row r="14" spans="1:4">
      <c r="A14" s="2" t="s">
        <v>18</v>
      </c>
      <c r="B14" s="2" t="s">
        <v>19</v>
      </c>
      <c r="C14" s="3">
        <v>4723.99</v>
      </c>
    </row>
    <row r="15" spans="1:4">
      <c r="A15" s="2" t="s">
        <v>20</v>
      </c>
      <c r="B15" s="2" t="s">
        <v>10</v>
      </c>
      <c r="C15" s="3">
        <v>1967.25</v>
      </c>
    </row>
    <row r="16" spans="1:4">
      <c r="A16" s="2" t="s">
        <v>21</v>
      </c>
      <c r="B16" s="2" t="s">
        <v>22</v>
      </c>
      <c r="C16" s="3">
        <v>0</v>
      </c>
      <c r="D16" t="s">
        <v>41</v>
      </c>
    </row>
    <row r="17" spans="1:3">
      <c r="A17" s="2" t="s">
        <v>35</v>
      </c>
      <c r="B17" s="2" t="s">
        <v>30</v>
      </c>
      <c r="C17" s="3">
        <v>2336.21</v>
      </c>
    </row>
    <row r="18" spans="1:3">
      <c r="A18" s="2" t="s">
        <v>24</v>
      </c>
      <c r="B18" s="2" t="s">
        <v>10</v>
      </c>
      <c r="C18" s="3">
        <v>2162.14</v>
      </c>
    </row>
    <row r="19" spans="1:3">
      <c r="A19" s="2" t="s">
        <v>42</v>
      </c>
      <c r="B19" s="2" t="s">
        <v>23</v>
      </c>
      <c r="C19" s="3">
        <v>1689.42</v>
      </c>
    </row>
    <row r="20" spans="1:3">
      <c r="A20" s="2" t="s">
        <v>25</v>
      </c>
      <c r="B20" s="2" t="s">
        <v>26</v>
      </c>
      <c r="C20" s="3">
        <v>2436.4499999999998</v>
      </c>
    </row>
    <row r="21" spans="1:3">
      <c r="A21" s="2" t="s">
        <v>27</v>
      </c>
      <c r="B21" s="2" t="s">
        <v>28</v>
      </c>
      <c r="C21" s="3">
        <v>2979.81</v>
      </c>
    </row>
    <row r="22" spans="1:3" ht="13.15" customHeight="1">
      <c r="A22" s="2" t="s">
        <v>29</v>
      </c>
      <c r="B22" s="2" t="s">
        <v>30</v>
      </c>
      <c r="C22" s="3">
        <v>4623.5600000000004</v>
      </c>
    </row>
    <row r="23" spans="1:3">
      <c r="A23" s="15" t="s">
        <v>39</v>
      </c>
      <c r="B23" s="14" t="s">
        <v>30</v>
      </c>
      <c r="C23" s="3">
        <v>4211.03</v>
      </c>
    </row>
    <row r="24" spans="1:3">
      <c r="A24" s="15" t="s">
        <v>40</v>
      </c>
      <c r="B24" s="2" t="s">
        <v>47</v>
      </c>
      <c r="C24" s="3">
        <v>3676.68</v>
      </c>
    </row>
    <row r="25" spans="1:3">
      <c r="A25" s="15" t="s">
        <v>43</v>
      </c>
      <c r="B25" s="2" t="s">
        <v>6</v>
      </c>
      <c r="C25" s="3">
        <v>2142.9499999999998</v>
      </c>
    </row>
    <row r="26" spans="1:3">
      <c r="A26" t="s">
        <v>38</v>
      </c>
    </row>
    <row r="27" spans="1:3">
      <c r="A27" t="s">
        <v>44</v>
      </c>
    </row>
  </sheetData>
  <mergeCells count="2">
    <mergeCell ref="A1:C1"/>
    <mergeCell ref="A3:C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B9322-F3D7-483D-9E1A-FD8273AC6069}">
  <sheetPr>
    <pageSetUpPr fitToPage="1"/>
  </sheetPr>
  <dimension ref="A1:M27"/>
  <sheetViews>
    <sheetView zoomScale="70" zoomScaleNormal="70" workbookViewId="0">
      <selection activeCell="B9" sqref="B9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62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4712.28</v>
      </c>
      <c r="D6" s="3">
        <v>12059.13</v>
      </c>
      <c r="E6" s="3">
        <v>706.84</v>
      </c>
      <c r="F6" s="3">
        <v>1099.9000000000001</v>
      </c>
      <c r="G6" s="5">
        <v>384.09</v>
      </c>
      <c r="H6" s="7" t="s">
        <v>7</v>
      </c>
      <c r="I6" s="12">
        <v>1</v>
      </c>
      <c r="J6" s="12">
        <v>89.53</v>
      </c>
      <c r="K6" s="4" t="s">
        <v>7</v>
      </c>
      <c r="L6" s="8">
        <f>4433.07+9169.38</f>
        <v>13602.449999999999</v>
      </c>
      <c r="M6" s="6"/>
    </row>
    <row r="7" spans="1:13">
      <c r="A7" s="2" t="s">
        <v>9</v>
      </c>
      <c r="B7" s="2" t="s">
        <v>34</v>
      </c>
      <c r="C7" s="3">
        <v>4468.97</v>
      </c>
      <c r="D7" s="3">
        <v>9307.4599999999991</v>
      </c>
      <c r="E7" s="3">
        <v>491.59</v>
      </c>
      <c r="F7" s="3">
        <v>1099.9000000000001</v>
      </c>
      <c r="G7" s="4" t="s">
        <v>7</v>
      </c>
      <c r="H7" s="7" t="s">
        <v>7</v>
      </c>
      <c r="I7" s="12">
        <v>1</v>
      </c>
      <c r="J7" s="12">
        <v>44.69</v>
      </c>
      <c r="K7" s="4" t="s">
        <v>7</v>
      </c>
      <c r="L7" s="3">
        <v>10580.01</v>
      </c>
      <c r="M7" s="9"/>
    </row>
    <row r="8" spans="1:13">
      <c r="A8" s="2" t="s">
        <v>11</v>
      </c>
      <c r="B8" s="2" t="s">
        <v>12</v>
      </c>
      <c r="C8" s="3">
        <v>12474.13</v>
      </c>
      <c r="D8" s="5">
        <v>1809.62</v>
      </c>
      <c r="E8" s="3">
        <f>1746.38+873.19</f>
        <v>2619.5700000000002</v>
      </c>
      <c r="F8" s="3">
        <v>1099.9000000000001</v>
      </c>
      <c r="G8" s="4" t="s">
        <v>7</v>
      </c>
      <c r="H8" s="7" t="s">
        <v>7</v>
      </c>
      <c r="I8" s="12">
        <v>1</v>
      </c>
      <c r="J8" s="12">
        <v>162.16</v>
      </c>
      <c r="K8" s="4" t="s">
        <v>7</v>
      </c>
      <c r="L8" s="10">
        <v>12431.16</v>
      </c>
      <c r="M8" s="9"/>
    </row>
    <row r="9" spans="1:13">
      <c r="A9" s="2" t="s">
        <v>58</v>
      </c>
      <c r="B9" s="2" t="s">
        <v>6</v>
      </c>
      <c r="C9" s="3">
        <v>6268.54</v>
      </c>
      <c r="D9" s="4" t="s">
        <v>7</v>
      </c>
      <c r="E9" s="4" t="s">
        <v>7</v>
      </c>
      <c r="F9" s="3">
        <v>2199.6</v>
      </c>
      <c r="G9" s="4" t="s">
        <v>7</v>
      </c>
      <c r="H9" s="7" t="s">
        <v>7</v>
      </c>
      <c r="I9" s="12">
        <v>1</v>
      </c>
      <c r="J9" s="7" t="s">
        <v>7</v>
      </c>
      <c r="K9" s="4" t="s">
        <v>7</v>
      </c>
      <c r="L9" s="10">
        <v>5573.59</v>
      </c>
      <c r="M9" s="9"/>
    </row>
    <row r="10" spans="1:13">
      <c r="A10" s="2" t="s">
        <v>13</v>
      </c>
      <c r="B10" s="2" t="s">
        <v>10</v>
      </c>
      <c r="C10" s="3">
        <v>4468.97</v>
      </c>
      <c r="D10" s="5">
        <v>1005.34</v>
      </c>
      <c r="E10" s="3">
        <v>491.59</v>
      </c>
      <c r="F10" s="3">
        <v>1099.9000000000001</v>
      </c>
      <c r="G10" s="4" t="s">
        <v>7</v>
      </c>
      <c r="H10" s="12">
        <v>67.03</v>
      </c>
      <c r="I10" s="12">
        <v>1</v>
      </c>
      <c r="J10" s="12">
        <v>58.1</v>
      </c>
      <c r="K10" s="4" t="s">
        <v>7</v>
      </c>
      <c r="L10" s="11">
        <f>67.03+4632.46</f>
        <v>4699.49</v>
      </c>
      <c r="M10" s="6"/>
    </row>
    <row r="11" spans="1:13">
      <c r="A11" s="2" t="s">
        <v>14</v>
      </c>
      <c r="B11" s="2" t="s">
        <v>10</v>
      </c>
      <c r="C11" s="3">
        <v>4468.97</v>
      </c>
      <c r="D11" s="5">
        <v>670.23</v>
      </c>
      <c r="E11" s="3">
        <v>402.21</v>
      </c>
      <c r="F11" s="3">
        <v>1099.9000000000001</v>
      </c>
      <c r="G11" s="5">
        <v>384.09</v>
      </c>
      <c r="H11" s="12">
        <f>67.03+23</f>
        <v>90.03</v>
      </c>
      <c r="I11" s="12">
        <v>1</v>
      </c>
      <c r="J11" s="12">
        <v>84.91</v>
      </c>
      <c r="K11" s="4" t="s">
        <v>7</v>
      </c>
      <c r="L11" s="11">
        <f>67.03+23+1110.7+3662.35</f>
        <v>4863.08</v>
      </c>
      <c r="M11" s="6"/>
    </row>
    <row r="12" spans="1:13">
      <c r="A12" s="2" t="s">
        <v>15</v>
      </c>
      <c r="B12" s="2" t="s">
        <v>16</v>
      </c>
      <c r="C12" s="3">
        <v>2456.77</v>
      </c>
      <c r="D12" s="3">
        <v>670.23</v>
      </c>
      <c r="E12" s="3">
        <v>343.95</v>
      </c>
      <c r="F12" s="3">
        <v>1099.9000000000001</v>
      </c>
      <c r="G12" s="4" t="s">
        <v>7</v>
      </c>
      <c r="H12" s="7" t="s">
        <v>7</v>
      </c>
      <c r="I12" s="12">
        <v>1</v>
      </c>
      <c r="J12" s="12">
        <f>31.94</f>
        <v>31.94</v>
      </c>
      <c r="K12" s="4" t="s">
        <v>7</v>
      </c>
      <c r="L12" s="11">
        <v>3093.67</v>
      </c>
      <c r="M12" s="6"/>
    </row>
    <row r="13" spans="1:13">
      <c r="A13" s="2" t="s">
        <v>17</v>
      </c>
      <c r="B13" s="2" t="s">
        <v>36</v>
      </c>
      <c r="C13" s="3">
        <v>8388.8799999999992</v>
      </c>
      <c r="D13" s="3">
        <v>8382.5400000000009</v>
      </c>
      <c r="E13" s="3">
        <v>587.22</v>
      </c>
      <c r="F13" s="3">
        <v>1099.9000000000001</v>
      </c>
      <c r="G13" s="4" t="s">
        <v>7</v>
      </c>
      <c r="H13" s="7" t="s">
        <v>7</v>
      </c>
      <c r="I13" s="12">
        <v>1</v>
      </c>
      <c r="J13" s="12">
        <f>109.06</f>
        <v>109.06</v>
      </c>
      <c r="K13" s="4" t="s">
        <v>7</v>
      </c>
      <c r="L13" s="11">
        <f>2491.96+10231.97</f>
        <v>12723.93</v>
      </c>
      <c r="M13" s="6"/>
    </row>
    <row r="14" spans="1:13">
      <c r="A14" s="2" t="s">
        <v>18</v>
      </c>
      <c r="B14" s="2" t="s">
        <v>19</v>
      </c>
      <c r="C14" s="3">
        <v>6481.57</v>
      </c>
      <c r="D14" s="3">
        <v>3850.74</v>
      </c>
      <c r="E14" s="3">
        <f>907.42+453.71</f>
        <v>1361.1299999999999</v>
      </c>
      <c r="F14" s="3">
        <v>1099.9000000000001</v>
      </c>
      <c r="G14" s="4" t="s">
        <v>7</v>
      </c>
      <c r="H14" s="12">
        <v>70</v>
      </c>
      <c r="I14" s="12">
        <v>1</v>
      </c>
      <c r="J14" s="12">
        <v>84.26</v>
      </c>
      <c r="K14" s="4" t="s">
        <v>7</v>
      </c>
      <c r="L14" s="13">
        <f>70+1525.53+7045.93</f>
        <v>8641.4600000000009</v>
      </c>
      <c r="M14" s="6"/>
    </row>
    <row r="15" spans="1:13">
      <c r="A15" s="2" t="s">
        <v>20</v>
      </c>
      <c r="B15" s="2" t="s">
        <v>10</v>
      </c>
      <c r="C15" s="3">
        <v>4468.97</v>
      </c>
      <c r="D15" s="5">
        <v>670.23</v>
      </c>
      <c r="E15" s="3">
        <v>536.28</v>
      </c>
      <c r="F15" s="3">
        <v>1099.9000000000001</v>
      </c>
      <c r="G15" s="5">
        <v>384.09</v>
      </c>
      <c r="H15" s="7" t="s">
        <v>7</v>
      </c>
      <c r="I15" s="12">
        <v>1</v>
      </c>
      <c r="J15" s="12">
        <v>84.91</v>
      </c>
      <c r="K15" s="4" t="s">
        <v>7</v>
      </c>
      <c r="L15" s="11">
        <f>1261.77+3690.34</f>
        <v>4952.1100000000006</v>
      </c>
      <c r="M15" s="6"/>
    </row>
    <row r="16" spans="1:13">
      <c r="A16" s="2" t="s">
        <v>21</v>
      </c>
      <c r="B16" s="2" t="s">
        <v>22</v>
      </c>
      <c r="C16" s="3">
        <v>0</v>
      </c>
      <c r="D16" s="4" t="s">
        <v>7</v>
      </c>
      <c r="E16" s="3">
        <v>0</v>
      </c>
      <c r="F16" s="3">
        <v>1099.9000000000001</v>
      </c>
      <c r="G16" s="4" t="s">
        <v>7</v>
      </c>
      <c r="H16" s="12">
        <v>0</v>
      </c>
      <c r="I16" s="12" t="s">
        <v>7</v>
      </c>
      <c r="J16" s="12" t="s">
        <v>7</v>
      </c>
      <c r="K16" s="4" t="s">
        <v>7</v>
      </c>
      <c r="L16" s="11">
        <v>0</v>
      </c>
      <c r="M16" s="6" t="s">
        <v>41</v>
      </c>
    </row>
    <row r="17" spans="1:13">
      <c r="A17" s="2" t="s">
        <v>35</v>
      </c>
      <c r="B17" s="2" t="s">
        <v>30</v>
      </c>
      <c r="C17" s="3">
        <v>8388.8799999999992</v>
      </c>
      <c r="D17" s="4" t="s">
        <v>7</v>
      </c>
      <c r="E17" s="4" t="s">
        <v>7</v>
      </c>
      <c r="F17" s="3">
        <v>1099.9000000000001</v>
      </c>
      <c r="G17" s="4" t="s">
        <v>7</v>
      </c>
      <c r="H17" s="4" t="s">
        <v>7</v>
      </c>
      <c r="I17" s="5">
        <v>1</v>
      </c>
      <c r="J17" s="5">
        <v>83.89</v>
      </c>
      <c r="K17" s="4" t="s">
        <v>7</v>
      </c>
      <c r="L17" s="11">
        <v>6246.03</v>
      </c>
      <c r="M17" s="6"/>
    </row>
    <row r="18" spans="1:13">
      <c r="A18" s="2" t="s">
        <v>24</v>
      </c>
      <c r="B18" s="2" t="s">
        <v>10</v>
      </c>
      <c r="C18" s="3">
        <v>4468.97</v>
      </c>
      <c r="D18" s="5">
        <v>1809.62</v>
      </c>
      <c r="E18" s="3">
        <v>536.28</v>
      </c>
      <c r="F18" s="3">
        <v>1099.9000000000001</v>
      </c>
      <c r="G18" s="5">
        <v>384.09</v>
      </c>
      <c r="H18" s="12">
        <v>67.03</v>
      </c>
      <c r="I18" s="12">
        <v>1</v>
      </c>
      <c r="J18" s="12">
        <v>71.5</v>
      </c>
      <c r="K18" s="4" t="s">
        <v>7</v>
      </c>
      <c r="L18" s="11">
        <f>67.03+5556.75</f>
        <v>5623.78</v>
      </c>
      <c r="M18" s="6"/>
    </row>
    <row r="19" spans="1:13">
      <c r="A19" s="2" t="s">
        <v>42</v>
      </c>
      <c r="B19" s="2" t="s">
        <v>23</v>
      </c>
      <c r="C19" s="3">
        <v>4691.6099999999997</v>
      </c>
      <c r="D19" s="4" t="s">
        <v>7</v>
      </c>
      <c r="E19" s="4" t="s">
        <v>7</v>
      </c>
      <c r="F19" s="3">
        <v>1099.9000000000001</v>
      </c>
      <c r="G19" s="4" t="s">
        <v>7</v>
      </c>
      <c r="H19" s="7" t="s">
        <v>7</v>
      </c>
      <c r="I19" s="12">
        <v>1</v>
      </c>
      <c r="J19" s="12">
        <v>46.92</v>
      </c>
      <c r="K19" s="4" t="s">
        <v>7</v>
      </c>
      <c r="L19" s="11">
        <v>3875.61</v>
      </c>
      <c r="M19" s="6"/>
    </row>
    <row r="20" spans="1:13">
      <c r="A20" s="2" t="s">
        <v>25</v>
      </c>
      <c r="B20" s="2" t="s">
        <v>26</v>
      </c>
      <c r="C20" s="3">
        <v>8388.8799999999992</v>
      </c>
      <c r="D20" s="4" t="s">
        <v>7</v>
      </c>
      <c r="E20" s="5">
        <v>1258.33</v>
      </c>
      <c r="F20" s="3">
        <v>1099.9000000000001</v>
      </c>
      <c r="G20" s="4" t="s">
        <v>7</v>
      </c>
      <c r="H20" s="7" t="s">
        <v>7</v>
      </c>
      <c r="I20" s="12">
        <v>1</v>
      </c>
      <c r="J20" s="12">
        <v>134.22</v>
      </c>
      <c r="K20" s="5">
        <f>1315.5+1315.5</f>
        <v>2631</v>
      </c>
      <c r="L20" s="11">
        <f>1315.5+1315.5+5200.51</f>
        <v>7831.51</v>
      </c>
      <c r="M20" s="6"/>
    </row>
    <row r="21" spans="1:13">
      <c r="A21" s="2" t="s">
        <v>27</v>
      </c>
      <c r="B21" s="2" t="s">
        <v>28</v>
      </c>
      <c r="C21" s="3">
        <v>8388.8799999999992</v>
      </c>
      <c r="D21" s="5">
        <v>1809.62</v>
      </c>
      <c r="E21" s="3">
        <v>922.78</v>
      </c>
      <c r="F21" s="3">
        <v>1099.9000000000001</v>
      </c>
      <c r="G21" s="4" t="s">
        <v>7</v>
      </c>
      <c r="H21" s="12">
        <v>70</v>
      </c>
      <c r="I21" s="12">
        <v>1</v>
      </c>
      <c r="J21" s="12">
        <v>83.89</v>
      </c>
      <c r="K21" s="4" t="s">
        <v>7</v>
      </c>
      <c r="L21" s="11">
        <f>70+7780.5</f>
        <v>7850.5</v>
      </c>
      <c r="M21" s="6"/>
    </row>
    <row r="22" spans="1:13" ht="13.15" customHeight="1">
      <c r="A22" s="2" t="s">
        <v>29</v>
      </c>
      <c r="B22" s="2" t="s">
        <v>30</v>
      </c>
      <c r="C22" s="3">
        <v>8388.8799999999992</v>
      </c>
      <c r="D22" s="4" t="s">
        <v>7</v>
      </c>
      <c r="E22" s="4" t="s">
        <v>7</v>
      </c>
      <c r="F22" s="3">
        <v>1099.9000000000001</v>
      </c>
      <c r="G22" s="4" t="s">
        <v>7</v>
      </c>
      <c r="H22" s="7" t="s">
        <v>7</v>
      </c>
      <c r="I22" s="12">
        <v>1</v>
      </c>
      <c r="J22" s="12">
        <v>83.89</v>
      </c>
      <c r="K22" s="4" t="s">
        <v>7</v>
      </c>
      <c r="L22" s="11">
        <v>7655.01</v>
      </c>
      <c r="M22" s="6"/>
    </row>
    <row r="23" spans="1:13">
      <c r="A23" s="15" t="s">
        <v>39</v>
      </c>
      <c r="B23" s="14" t="s">
        <v>30</v>
      </c>
      <c r="C23" s="3">
        <v>8388.8799999999992</v>
      </c>
      <c r="D23" s="4" t="s">
        <v>7</v>
      </c>
      <c r="E23" s="4" t="s">
        <v>7</v>
      </c>
      <c r="F23" s="3">
        <v>1099.9000000000001</v>
      </c>
      <c r="G23" s="4" t="s">
        <v>7</v>
      </c>
      <c r="H23" s="7" t="s">
        <v>7</v>
      </c>
      <c r="I23" s="12">
        <v>1</v>
      </c>
      <c r="J23" s="12">
        <v>83.89</v>
      </c>
      <c r="K23" s="4" t="s">
        <v>7</v>
      </c>
      <c r="L23" s="11">
        <v>8120.9</v>
      </c>
      <c r="M23" s="6"/>
    </row>
    <row r="24" spans="1:13">
      <c r="A24" s="15" t="s">
        <v>40</v>
      </c>
      <c r="B24" s="2" t="s">
        <v>47</v>
      </c>
      <c r="C24" s="3">
        <v>13776.43</v>
      </c>
      <c r="D24" s="4" t="s">
        <v>7</v>
      </c>
      <c r="E24" s="4" t="s">
        <v>7</v>
      </c>
      <c r="F24" s="3">
        <v>1099.9000000000001</v>
      </c>
      <c r="G24" s="4" t="s">
        <v>7</v>
      </c>
      <c r="H24" s="7" t="s">
        <v>7</v>
      </c>
      <c r="I24" s="12">
        <v>1</v>
      </c>
      <c r="J24" s="12">
        <v>179.09</v>
      </c>
      <c r="K24" s="4" t="s">
        <v>7</v>
      </c>
      <c r="L24" s="11">
        <v>10056.799999999999</v>
      </c>
      <c r="M24" s="6"/>
    </row>
    <row r="25" spans="1:13">
      <c r="A25" s="15" t="s">
        <v>43</v>
      </c>
      <c r="B25" s="2" t="s">
        <v>6</v>
      </c>
      <c r="C25" s="3">
        <v>6268.54</v>
      </c>
      <c r="D25" s="4" t="s">
        <v>7</v>
      </c>
      <c r="E25" s="4" t="s">
        <v>7</v>
      </c>
      <c r="F25" s="3">
        <v>1099.9000000000001</v>
      </c>
      <c r="G25" s="4" t="s">
        <v>7</v>
      </c>
      <c r="H25" s="7" t="s">
        <v>7</v>
      </c>
      <c r="I25" s="12">
        <v>1</v>
      </c>
      <c r="J25" s="12">
        <v>137.91</v>
      </c>
      <c r="K25" s="4" t="s">
        <v>7</v>
      </c>
      <c r="L25" s="11">
        <v>4989.0600000000004</v>
      </c>
      <c r="M25" s="6"/>
    </row>
    <row r="26" spans="1:13">
      <c r="A26" t="s">
        <v>38</v>
      </c>
    </row>
    <row r="27" spans="1:13">
      <c r="A27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D2C74-3913-4A9A-A2E7-3D0552DC7661}">
  <sheetPr>
    <pageSetUpPr fitToPage="1"/>
  </sheetPr>
  <dimension ref="A1:M27"/>
  <sheetViews>
    <sheetView zoomScale="70" zoomScaleNormal="70" workbookViewId="0">
      <selection activeCell="E9" sqref="E9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61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4712.28</v>
      </c>
      <c r="D6" s="3">
        <v>12059.13</v>
      </c>
      <c r="E6" s="3">
        <v>706.84</v>
      </c>
      <c r="F6" s="3">
        <v>1099.9000000000001</v>
      </c>
      <c r="G6" s="5">
        <v>384.09</v>
      </c>
      <c r="H6" s="7" t="s">
        <v>7</v>
      </c>
      <c r="I6" s="12">
        <v>1</v>
      </c>
      <c r="J6" s="12">
        <v>89.53</v>
      </c>
      <c r="K6" s="4" t="s">
        <v>7</v>
      </c>
      <c r="L6" s="8">
        <f>4433.07+9156.23</f>
        <v>13589.3</v>
      </c>
      <c r="M6" s="6"/>
    </row>
    <row r="7" spans="1:13">
      <c r="A7" s="2" t="s">
        <v>9</v>
      </c>
      <c r="B7" s="2" t="s">
        <v>34</v>
      </c>
      <c r="C7" s="3">
        <v>4468.97</v>
      </c>
      <c r="D7" s="3">
        <v>9307.4599999999991</v>
      </c>
      <c r="E7" s="3">
        <v>491.59</v>
      </c>
      <c r="F7" s="3">
        <v>1099.9000000000001</v>
      </c>
      <c r="G7" s="4" t="s">
        <v>7</v>
      </c>
      <c r="H7" s="7" t="s">
        <v>7</v>
      </c>
      <c r="I7" s="12">
        <v>1</v>
      </c>
      <c r="J7" s="12">
        <v>44.69</v>
      </c>
      <c r="K7" s="4" t="s">
        <v>7</v>
      </c>
      <c r="L7" s="3">
        <v>10580.01</v>
      </c>
      <c r="M7" s="9"/>
    </row>
    <row r="8" spans="1:13">
      <c r="A8" s="2" t="s">
        <v>11</v>
      </c>
      <c r="B8" s="2" t="s">
        <v>12</v>
      </c>
      <c r="C8" s="3">
        <v>12474.13</v>
      </c>
      <c r="D8" s="5">
        <v>1809.62</v>
      </c>
      <c r="E8" s="3">
        <f>1746.38+873.19</f>
        <v>2619.5700000000002</v>
      </c>
      <c r="F8" s="3">
        <v>1099.9000000000001</v>
      </c>
      <c r="G8" s="4" t="s">
        <v>7</v>
      </c>
      <c r="H8" s="7" t="s">
        <v>7</v>
      </c>
      <c r="I8" s="12">
        <v>1</v>
      </c>
      <c r="J8" s="12">
        <v>162.16</v>
      </c>
      <c r="K8" s="4" t="s">
        <v>7</v>
      </c>
      <c r="L8" s="10">
        <v>12340.73</v>
      </c>
      <c r="M8" s="9"/>
    </row>
    <row r="9" spans="1:13">
      <c r="A9" s="2" t="s">
        <v>58</v>
      </c>
      <c r="B9" s="2" t="s">
        <v>6</v>
      </c>
      <c r="C9" s="3">
        <v>6268.54</v>
      </c>
      <c r="D9" s="4" t="s">
        <v>7</v>
      </c>
      <c r="E9" s="4" t="s">
        <v>7</v>
      </c>
      <c r="F9" s="3">
        <v>2199.6</v>
      </c>
      <c r="G9" s="4" t="s">
        <v>7</v>
      </c>
      <c r="H9" s="7" t="s">
        <v>7</v>
      </c>
      <c r="I9" s="12">
        <v>1</v>
      </c>
      <c r="J9" s="7" t="s">
        <v>7</v>
      </c>
      <c r="K9" s="4" t="s">
        <v>7</v>
      </c>
      <c r="L9" s="10">
        <v>5573.59</v>
      </c>
      <c r="M9" s="9"/>
    </row>
    <row r="10" spans="1:13">
      <c r="A10" s="2" t="s">
        <v>13</v>
      </c>
      <c r="B10" s="2" t="s">
        <v>10</v>
      </c>
      <c r="C10" s="3">
        <v>4468.97</v>
      </c>
      <c r="D10" s="5">
        <v>1005.34</v>
      </c>
      <c r="E10" s="3">
        <v>491.59</v>
      </c>
      <c r="F10" s="3">
        <v>1099.9000000000001</v>
      </c>
      <c r="G10" s="4" t="s">
        <v>7</v>
      </c>
      <c r="H10" s="12">
        <v>67.03</v>
      </c>
      <c r="I10" s="12">
        <v>1</v>
      </c>
      <c r="J10" s="12">
        <v>58.1</v>
      </c>
      <c r="K10" s="4" t="s">
        <v>7</v>
      </c>
      <c r="L10" s="11">
        <f>67.03+4632.46</f>
        <v>4699.49</v>
      </c>
      <c r="M10" s="6"/>
    </row>
    <row r="11" spans="1:13">
      <c r="A11" s="2" t="s">
        <v>14</v>
      </c>
      <c r="B11" s="2" t="s">
        <v>10</v>
      </c>
      <c r="C11" s="3">
        <v>4468.97</v>
      </c>
      <c r="D11" s="5">
        <v>670.23</v>
      </c>
      <c r="E11" s="3">
        <v>402.21</v>
      </c>
      <c r="F11" s="3">
        <v>1099.9000000000001</v>
      </c>
      <c r="G11" s="5">
        <v>384.09</v>
      </c>
      <c r="H11" s="12">
        <f>67.03+23</f>
        <v>90.03</v>
      </c>
      <c r="I11" s="12">
        <v>1</v>
      </c>
      <c r="J11" s="12">
        <v>84.91</v>
      </c>
      <c r="K11" s="4" t="s">
        <v>7</v>
      </c>
      <c r="L11" s="11">
        <f>67.03+23+1110.7+3662.57</f>
        <v>4863.3</v>
      </c>
      <c r="M11" s="6"/>
    </row>
    <row r="12" spans="1:13">
      <c r="A12" s="2" t="s">
        <v>15</v>
      </c>
      <c r="B12" s="2" t="s">
        <v>16</v>
      </c>
      <c r="C12" s="3">
        <v>2456.77</v>
      </c>
      <c r="D12" s="3">
        <v>670.23</v>
      </c>
      <c r="E12" s="3">
        <v>343.95</v>
      </c>
      <c r="F12" s="3">
        <v>1099.9000000000001</v>
      </c>
      <c r="G12" s="4" t="s">
        <v>7</v>
      </c>
      <c r="H12" s="7" t="s">
        <v>7</v>
      </c>
      <c r="I12" s="12">
        <v>1</v>
      </c>
      <c r="J12" s="12">
        <f>31.94</f>
        <v>31.94</v>
      </c>
      <c r="K12" s="4" t="s">
        <v>7</v>
      </c>
      <c r="L12" s="11">
        <v>3311.59</v>
      </c>
      <c r="M12" s="6"/>
    </row>
    <row r="13" spans="1:13">
      <c r="A13" s="2" t="s">
        <v>17</v>
      </c>
      <c r="B13" s="2" t="s">
        <v>36</v>
      </c>
      <c r="C13" s="3">
        <v>8388.8799999999992</v>
      </c>
      <c r="D13" s="3">
        <v>8382.5400000000009</v>
      </c>
      <c r="E13" s="3">
        <v>587.22</v>
      </c>
      <c r="F13" s="3">
        <v>1099.9000000000001</v>
      </c>
      <c r="G13" s="4" t="s">
        <v>7</v>
      </c>
      <c r="H13" s="7" t="s">
        <v>7</v>
      </c>
      <c r="I13" s="12">
        <v>1</v>
      </c>
      <c r="J13" s="12">
        <f>109.06</f>
        <v>109.06</v>
      </c>
      <c r="K13" s="4" t="s">
        <v>7</v>
      </c>
      <c r="L13" s="11">
        <f>2491.96+10231.97</f>
        <v>12723.93</v>
      </c>
      <c r="M13" s="6"/>
    </row>
    <row r="14" spans="1:13">
      <c r="A14" s="2" t="s">
        <v>18</v>
      </c>
      <c r="B14" s="2" t="s">
        <v>19</v>
      </c>
      <c r="C14" s="3">
        <v>6481.57</v>
      </c>
      <c r="D14" s="3">
        <v>3850.74</v>
      </c>
      <c r="E14" s="3">
        <f>907.42+453.71</f>
        <v>1361.1299999999999</v>
      </c>
      <c r="F14" s="3">
        <v>1099.9000000000001</v>
      </c>
      <c r="G14" s="4" t="s">
        <v>7</v>
      </c>
      <c r="H14" s="12">
        <v>70</v>
      </c>
      <c r="I14" s="12">
        <v>1</v>
      </c>
      <c r="J14" s="12">
        <v>84.26</v>
      </c>
      <c r="K14" s="4" t="s">
        <v>7</v>
      </c>
      <c r="L14" s="13">
        <f>70+1525.53+7045.93</f>
        <v>8641.4600000000009</v>
      </c>
      <c r="M14" s="6"/>
    </row>
    <row r="15" spans="1:13">
      <c r="A15" s="2" t="s">
        <v>20</v>
      </c>
      <c r="B15" s="2" t="s">
        <v>10</v>
      </c>
      <c r="C15" s="3">
        <v>4468.97</v>
      </c>
      <c r="D15" s="5">
        <v>670.23</v>
      </c>
      <c r="E15" s="3">
        <v>536.28</v>
      </c>
      <c r="F15" s="3">
        <v>1099.9000000000001</v>
      </c>
      <c r="G15" s="5">
        <v>384.09</v>
      </c>
      <c r="H15" s="7" t="s">
        <v>7</v>
      </c>
      <c r="I15" s="12">
        <v>1</v>
      </c>
      <c r="J15" s="12">
        <v>84.91</v>
      </c>
      <c r="K15" s="4" t="s">
        <v>7</v>
      </c>
      <c r="L15" s="11">
        <f>1261.77+3690.34</f>
        <v>4952.1100000000006</v>
      </c>
      <c r="M15" s="6"/>
    </row>
    <row r="16" spans="1:13">
      <c r="A16" s="2" t="s">
        <v>21</v>
      </c>
      <c r="B16" s="2" t="s">
        <v>22</v>
      </c>
      <c r="C16" s="3">
        <v>0</v>
      </c>
      <c r="D16" s="4" t="s">
        <v>7</v>
      </c>
      <c r="E16" s="3">
        <v>0</v>
      </c>
      <c r="F16" s="3">
        <v>1099.9000000000001</v>
      </c>
      <c r="G16" s="4" t="s">
        <v>7</v>
      </c>
      <c r="H16" s="12">
        <v>0</v>
      </c>
      <c r="I16" s="12" t="s">
        <v>7</v>
      </c>
      <c r="J16" s="12" t="s">
        <v>7</v>
      </c>
      <c r="K16" s="4" t="s">
        <v>7</v>
      </c>
      <c r="L16" s="11">
        <v>0</v>
      </c>
      <c r="M16" s="6" t="s">
        <v>41</v>
      </c>
    </row>
    <row r="17" spans="1:13">
      <c r="A17" s="2" t="s">
        <v>35</v>
      </c>
      <c r="B17" s="2" t="s">
        <v>30</v>
      </c>
      <c r="C17" s="3">
        <v>8388.8799999999992</v>
      </c>
      <c r="D17" s="4" t="s">
        <v>7</v>
      </c>
      <c r="E17" s="4" t="s">
        <v>7</v>
      </c>
      <c r="F17" s="3">
        <v>1099.9000000000001</v>
      </c>
      <c r="G17" s="4" t="s">
        <v>7</v>
      </c>
      <c r="H17" s="4" t="s">
        <v>7</v>
      </c>
      <c r="I17" s="5">
        <v>1</v>
      </c>
      <c r="J17" s="5">
        <v>83.89</v>
      </c>
      <c r="K17" s="4" t="s">
        <v>7</v>
      </c>
      <c r="L17" s="11">
        <v>6246.03</v>
      </c>
      <c r="M17" s="6"/>
    </row>
    <row r="18" spans="1:13">
      <c r="A18" s="2" t="s">
        <v>24</v>
      </c>
      <c r="B18" s="2" t="s">
        <v>10</v>
      </c>
      <c r="C18" s="3">
        <v>4468.97</v>
      </c>
      <c r="D18" s="5">
        <v>1809.62</v>
      </c>
      <c r="E18" s="3">
        <v>536.28</v>
      </c>
      <c r="F18" s="3">
        <v>1099.9000000000001</v>
      </c>
      <c r="G18" s="5">
        <v>384.09</v>
      </c>
      <c r="H18" s="12">
        <v>67.03</v>
      </c>
      <c r="I18" s="12">
        <v>1</v>
      </c>
      <c r="J18" s="12">
        <v>71.5</v>
      </c>
      <c r="K18" s="4" t="s">
        <v>7</v>
      </c>
      <c r="L18" s="11">
        <f>67.03+5556.75</f>
        <v>5623.78</v>
      </c>
      <c r="M18" s="6"/>
    </row>
    <row r="19" spans="1:13">
      <c r="A19" s="2" t="s">
        <v>42</v>
      </c>
      <c r="B19" s="2" t="s">
        <v>23</v>
      </c>
      <c r="C19" s="3">
        <v>4691.6099999999997</v>
      </c>
      <c r="D19" s="4" t="s">
        <v>7</v>
      </c>
      <c r="E19" s="4" t="s">
        <v>7</v>
      </c>
      <c r="F19" s="3">
        <v>1099.9000000000001</v>
      </c>
      <c r="G19" s="4" t="s">
        <v>7</v>
      </c>
      <c r="H19" s="7" t="s">
        <v>7</v>
      </c>
      <c r="I19" s="12">
        <v>1</v>
      </c>
      <c r="J19" s="12">
        <v>46.92</v>
      </c>
      <c r="K19" s="4" t="s">
        <v>7</v>
      </c>
      <c r="L19" s="11">
        <v>3875.61</v>
      </c>
      <c r="M19" s="6"/>
    </row>
    <row r="20" spans="1:13">
      <c r="A20" s="2" t="s">
        <v>25</v>
      </c>
      <c r="B20" s="2" t="s">
        <v>26</v>
      </c>
      <c r="C20" s="3">
        <v>8388.8799999999992</v>
      </c>
      <c r="D20" s="4" t="s">
        <v>7</v>
      </c>
      <c r="E20" s="5">
        <v>1258.33</v>
      </c>
      <c r="F20" s="3">
        <v>1099.9000000000001</v>
      </c>
      <c r="G20" s="4" t="s">
        <v>7</v>
      </c>
      <c r="H20" s="7" t="s">
        <v>7</v>
      </c>
      <c r="I20" s="12">
        <v>1</v>
      </c>
      <c r="J20" s="12">
        <v>134.22</v>
      </c>
      <c r="K20" s="5">
        <f>1315.5+1315.5</f>
        <v>2631</v>
      </c>
      <c r="L20" s="11">
        <f>1315.5+1315.5+5684.31</f>
        <v>8315.3100000000013</v>
      </c>
      <c r="M20" s="6"/>
    </row>
    <row r="21" spans="1:13">
      <c r="A21" s="2" t="s">
        <v>27</v>
      </c>
      <c r="B21" s="2" t="s">
        <v>28</v>
      </c>
      <c r="C21" s="3">
        <v>8388.8799999999992</v>
      </c>
      <c r="D21" s="5">
        <v>1809.62</v>
      </c>
      <c r="E21" s="3">
        <v>922.78</v>
      </c>
      <c r="F21" s="3">
        <v>1099.9000000000001</v>
      </c>
      <c r="G21" s="4" t="s">
        <v>7</v>
      </c>
      <c r="H21" s="12">
        <v>70</v>
      </c>
      <c r="I21" s="12">
        <v>1</v>
      </c>
      <c r="J21" s="12">
        <v>83.89</v>
      </c>
      <c r="K21" s="4" t="s">
        <v>7</v>
      </c>
      <c r="L21" s="11">
        <f>70+8157.02</f>
        <v>8227.02</v>
      </c>
      <c r="M21" s="6"/>
    </row>
    <row r="22" spans="1:13" ht="13.15" customHeight="1">
      <c r="A22" s="2" t="s">
        <v>29</v>
      </c>
      <c r="B22" s="2" t="s">
        <v>30</v>
      </c>
      <c r="C22" s="3">
        <v>8388.8799999999992</v>
      </c>
      <c r="D22" s="4" t="s">
        <v>7</v>
      </c>
      <c r="E22" s="4" t="s">
        <v>7</v>
      </c>
      <c r="F22" s="3">
        <v>1099.9000000000001</v>
      </c>
      <c r="G22" s="4" t="s">
        <v>7</v>
      </c>
      <c r="H22" s="7" t="s">
        <v>7</v>
      </c>
      <c r="I22" s="12">
        <v>1</v>
      </c>
      <c r="J22" s="12">
        <v>83.89</v>
      </c>
      <c r="K22" s="4" t="s">
        <v>7</v>
      </c>
      <c r="L22" s="11">
        <v>7655.01</v>
      </c>
      <c r="M22" s="6"/>
    </row>
    <row r="23" spans="1:13">
      <c r="A23" s="15" t="s">
        <v>39</v>
      </c>
      <c r="B23" s="14" t="s">
        <v>30</v>
      </c>
      <c r="C23" s="3">
        <v>8388.8799999999992</v>
      </c>
      <c r="D23" s="4" t="s">
        <v>7</v>
      </c>
      <c r="E23" s="4" t="s">
        <v>7</v>
      </c>
      <c r="F23" s="3">
        <v>1099.9000000000001</v>
      </c>
      <c r="G23" s="4" t="s">
        <v>7</v>
      </c>
      <c r="H23" s="7" t="s">
        <v>7</v>
      </c>
      <c r="I23" s="12">
        <v>1</v>
      </c>
      <c r="J23" s="12">
        <v>83.89</v>
      </c>
      <c r="K23" s="4" t="s">
        <v>7</v>
      </c>
      <c r="L23" s="11">
        <v>6298.17</v>
      </c>
      <c r="M23" s="6"/>
    </row>
    <row r="24" spans="1:13">
      <c r="A24" s="15" t="s">
        <v>40</v>
      </c>
      <c r="B24" s="2" t="s">
        <v>47</v>
      </c>
      <c r="C24" s="3">
        <v>13776.43</v>
      </c>
      <c r="D24" s="4" t="s">
        <v>7</v>
      </c>
      <c r="E24" s="4" t="s">
        <v>7</v>
      </c>
      <c r="F24" s="3">
        <v>1099.9000000000001</v>
      </c>
      <c r="G24" s="4" t="s">
        <v>7</v>
      </c>
      <c r="H24" s="7" t="s">
        <v>7</v>
      </c>
      <c r="I24" s="12">
        <v>1</v>
      </c>
      <c r="J24" s="12">
        <v>179.09</v>
      </c>
      <c r="K24" s="4" t="s">
        <v>7</v>
      </c>
      <c r="L24" s="11">
        <v>10056.799999999999</v>
      </c>
      <c r="M24" s="6"/>
    </row>
    <row r="25" spans="1:13">
      <c r="A25" s="15" t="s">
        <v>43</v>
      </c>
      <c r="B25" s="2" t="s">
        <v>6</v>
      </c>
      <c r="C25" s="3">
        <v>6268.54</v>
      </c>
      <c r="D25" s="4" t="s">
        <v>7</v>
      </c>
      <c r="E25" s="4" t="s">
        <v>7</v>
      </c>
      <c r="F25" s="3">
        <v>1099.9000000000001</v>
      </c>
      <c r="G25" s="4" t="s">
        <v>7</v>
      </c>
      <c r="H25" s="7" t="s">
        <v>7</v>
      </c>
      <c r="I25" s="12">
        <v>1</v>
      </c>
      <c r="J25" s="12">
        <v>137.91</v>
      </c>
      <c r="K25" s="4" t="s">
        <v>7</v>
      </c>
      <c r="L25" s="11">
        <v>5373.15</v>
      </c>
      <c r="M25" s="6"/>
    </row>
    <row r="26" spans="1:13">
      <c r="A26" t="s">
        <v>38</v>
      </c>
    </row>
    <row r="27" spans="1:13">
      <c r="A27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2BE83-E814-44AD-A78C-68B40E3FEABB}">
  <sheetPr>
    <pageSetUpPr fitToPage="1"/>
  </sheetPr>
  <dimension ref="A1:M27"/>
  <sheetViews>
    <sheetView zoomScale="70" zoomScaleNormal="70" workbookViewId="0">
      <selection activeCell="B35" sqref="B35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4712.28</v>
      </c>
      <c r="D6" s="3">
        <v>12059.13</v>
      </c>
      <c r="E6" s="3">
        <v>706.84</v>
      </c>
      <c r="F6" s="3">
        <v>1099.9000000000001</v>
      </c>
      <c r="G6" s="5">
        <v>384.09</v>
      </c>
      <c r="H6" s="7" t="s">
        <v>7</v>
      </c>
      <c r="I6" s="12">
        <v>1</v>
      </c>
      <c r="J6" s="12">
        <v>89.53</v>
      </c>
      <c r="K6" s="4" t="s">
        <v>7</v>
      </c>
      <c r="L6" s="8">
        <f>4433.07+9088.54</f>
        <v>13521.61</v>
      </c>
      <c r="M6" s="6"/>
    </row>
    <row r="7" spans="1:13">
      <c r="A7" s="2" t="s">
        <v>9</v>
      </c>
      <c r="B7" s="2" t="s">
        <v>34</v>
      </c>
      <c r="C7" s="3">
        <v>4468.97</v>
      </c>
      <c r="D7" s="3">
        <v>9307.4599999999991</v>
      </c>
      <c r="E7" s="3">
        <v>491.59</v>
      </c>
      <c r="F7" s="3">
        <v>1099.9000000000001</v>
      </c>
      <c r="G7" s="4" t="s">
        <v>7</v>
      </c>
      <c r="H7" s="7" t="s">
        <v>7</v>
      </c>
      <c r="I7" s="12">
        <v>1</v>
      </c>
      <c r="J7" s="12">
        <v>44.69</v>
      </c>
      <c r="K7" s="4" t="s">
        <v>7</v>
      </c>
      <c r="L7" s="3">
        <v>10580.01</v>
      </c>
      <c r="M7" s="9"/>
    </row>
    <row r="8" spans="1:13">
      <c r="A8" s="2" t="s">
        <v>11</v>
      </c>
      <c r="B8" s="2" t="s">
        <v>12</v>
      </c>
      <c r="C8" s="3">
        <v>12474.13</v>
      </c>
      <c r="D8" s="5">
        <v>1809.62</v>
      </c>
      <c r="E8" s="3">
        <f>1746.38+873.19</f>
        <v>2619.5700000000002</v>
      </c>
      <c r="F8" s="3">
        <v>1099.9000000000001</v>
      </c>
      <c r="G8" s="4" t="s">
        <v>7</v>
      </c>
      <c r="H8" s="7" t="s">
        <v>7</v>
      </c>
      <c r="I8" s="12">
        <v>1</v>
      </c>
      <c r="J8" s="12">
        <v>162.16</v>
      </c>
      <c r="K8" s="4" t="s">
        <v>7</v>
      </c>
      <c r="L8" s="10">
        <v>12340.73</v>
      </c>
      <c r="M8" s="9"/>
    </row>
    <row r="9" spans="1:13">
      <c r="A9" s="2" t="s">
        <v>58</v>
      </c>
      <c r="B9" s="2" t="s">
        <v>6</v>
      </c>
      <c r="C9" s="3">
        <v>6268.54</v>
      </c>
      <c r="D9" s="4" t="s">
        <v>7</v>
      </c>
      <c r="E9" s="4" t="s">
        <v>7</v>
      </c>
      <c r="F9" s="3">
        <v>2199.6</v>
      </c>
      <c r="G9" s="4" t="s">
        <v>7</v>
      </c>
      <c r="H9" s="7" t="s">
        <v>7</v>
      </c>
      <c r="I9" s="12">
        <v>1</v>
      </c>
      <c r="J9" s="7" t="s">
        <v>7</v>
      </c>
      <c r="K9" s="4" t="s">
        <v>7</v>
      </c>
      <c r="L9" s="10">
        <v>5573.59</v>
      </c>
      <c r="M9" s="9"/>
    </row>
    <row r="10" spans="1:13">
      <c r="A10" s="2" t="s">
        <v>13</v>
      </c>
      <c r="B10" s="2" t="s">
        <v>10</v>
      </c>
      <c r="C10" s="3">
        <v>4468.97</v>
      </c>
      <c r="D10" s="5">
        <v>1005.34</v>
      </c>
      <c r="E10" s="3">
        <v>491.59</v>
      </c>
      <c r="F10" s="3">
        <v>1099.9000000000001</v>
      </c>
      <c r="G10" s="4" t="s">
        <v>7</v>
      </c>
      <c r="H10" s="12">
        <v>67.03</v>
      </c>
      <c r="I10" s="12">
        <v>1</v>
      </c>
      <c r="J10" s="12">
        <v>58.1</v>
      </c>
      <c r="K10" s="4" t="s">
        <v>7</v>
      </c>
      <c r="L10" s="11">
        <f>67.03+1596.9</f>
        <v>1663.93</v>
      </c>
      <c r="M10" s="6" t="s">
        <v>37</v>
      </c>
    </row>
    <row r="11" spans="1:13">
      <c r="A11" s="2" t="s">
        <v>14</v>
      </c>
      <c r="B11" s="2" t="s">
        <v>10</v>
      </c>
      <c r="C11" s="3">
        <v>4468.97</v>
      </c>
      <c r="D11" s="5">
        <v>670.23</v>
      </c>
      <c r="E11" s="3">
        <v>402.21</v>
      </c>
      <c r="F11" s="3">
        <v>1099.9000000000001</v>
      </c>
      <c r="G11" s="5">
        <v>384.09</v>
      </c>
      <c r="H11" s="12">
        <f>67.03+23</f>
        <v>90.03</v>
      </c>
      <c r="I11" s="12">
        <v>1</v>
      </c>
      <c r="J11" s="12">
        <v>84.91</v>
      </c>
      <c r="K11" s="4" t="s">
        <v>7</v>
      </c>
      <c r="L11" s="11">
        <f>67.03+23+1110.7+3615.65</f>
        <v>4816.38</v>
      </c>
      <c r="M11" s="6"/>
    </row>
    <row r="12" spans="1:13">
      <c r="A12" s="2" t="s">
        <v>15</v>
      </c>
      <c r="B12" s="2" t="s">
        <v>16</v>
      </c>
      <c r="C12" s="3">
        <v>2456.77</v>
      </c>
      <c r="D12" s="3">
        <v>670.23</v>
      </c>
      <c r="E12" s="3">
        <v>343.95</v>
      </c>
      <c r="F12" s="3">
        <v>1099.9000000000001</v>
      </c>
      <c r="G12" s="4" t="s">
        <v>7</v>
      </c>
      <c r="H12" s="7" t="s">
        <v>7</v>
      </c>
      <c r="I12" s="12">
        <v>1</v>
      </c>
      <c r="J12" s="12">
        <f>31.94</f>
        <v>31.94</v>
      </c>
      <c r="K12" s="4" t="s">
        <v>7</v>
      </c>
      <c r="L12" s="11">
        <v>3148.67</v>
      </c>
      <c r="M12" s="6"/>
    </row>
    <row r="13" spans="1:13">
      <c r="A13" s="2" t="s">
        <v>17</v>
      </c>
      <c r="B13" s="2" t="s">
        <v>36</v>
      </c>
      <c r="C13" s="3">
        <v>8388.8799999999992</v>
      </c>
      <c r="D13" s="3">
        <v>8382.5400000000009</v>
      </c>
      <c r="E13" s="3">
        <v>587.22</v>
      </c>
      <c r="F13" s="3">
        <v>1099.9000000000001</v>
      </c>
      <c r="G13" s="4" t="s">
        <v>7</v>
      </c>
      <c r="H13" s="7" t="s">
        <v>7</v>
      </c>
      <c r="I13" s="12">
        <v>1</v>
      </c>
      <c r="J13" s="12">
        <f>109.06</f>
        <v>109.06</v>
      </c>
      <c r="K13" s="4" t="s">
        <v>7</v>
      </c>
      <c r="L13" s="11">
        <f>2491.96+10231.97</f>
        <v>12723.93</v>
      </c>
      <c r="M13" s="6"/>
    </row>
    <row r="14" spans="1:13">
      <c r="A14" s="2" t="s">
        <v>18</v>
      </c>
      <c r="B14" s="2" t="s">
        <v>19</v>
      </c>
      <c r="C14" s="3">
        <v>6481.57</v>
      </c>
      <c r="D14" s="3">
        <v>3850.74</v>
      </c>
      <c r="E14" s="3">
        <f>907.42+453.71</f>
        <v>1361.1299999999999</v>
      </c>
      <c r="F14" s="3">
        <v>1099.9000000000001</v>
      </c>
      <c r="G14" s="4" t="s">
        <v>7</v>
      </c>
      <c r="H14" s="12">
        <v>70</v>
      </c>
      <c r="I14" s="12">
        <v>1</v>
      </c>
      <c r="J14" s="12">
        <v>84.26</v>
      </c>
      <c r="K14" s="4" t="s">
        <v>7</v>
      </c>
      <c r="L14" s="13">
        <f>70+1525.53+7045.93</f>
        <v>8641.4600000000009</v>
      </c>
      <c r="M14" s="6"/>
    </row>
    <row r="15" spans="1:13">
      <c r="A15" s="2" t="s">
        <v>20</v>
      </c>
      <c r="B15" s="2" t="s">
        <v>10</v>
      </c>
      <c r="C15" s="3">
        <v>4468.97</v>
      </c>
      <c r="D15" s="5">
        <v>670.23</v>
      </c>
      <c r="E15" s="3">
        <v>536.28</v>
      </c>
      <c r="F15" s="3">
        <v>1099.9000000000001</v>
      </c>
      <c r="G15" s="5">
        <v>384.09</v>
      </c>
      <c r="H15" s="7" t="s">
        <v>7</v>
      </c>
      <c r="I15" s="12">
        <v>1</v>
      </c>
      <c r="J15" s="12">
        <v>84.91</v>
      </c>
      <c r="K15" s="4" t="s">
        <v>7</v>
      </c>
      <c r="L15" s="11">
        <f>1261.77+3690.34</f>
        <v>4952.1100000000006</v>
      </c>
      <c r="M15" s="6"/>
    </row>
    <row r="16" spans="1:13">
      <c r="A16" s="2" t="s">
        <v>21</v>
      </c>
      <c r="B16" s="2" t="s">
        <v>22</v>
      </c>
      <c r="C16" s="3">
        <v>0</v>
      </c>
      <c r="D16" s="4" t="s">
        <v>7</v>
      </c>
      <c r="E16" s="3">
        <v>0</v>
      </c>
      <c r="F16" s="3">
        <v>1099.9000000000001</v>
      </c>
      <c r="G16" s="4" t="s">
        <v>7</v>
      </c>
      <c r="H16" s="12">
        <v>0</v>
      </c>
      <c r="I16" s="12" t="s">
        <v>7</v>
      </c>
      <c r="J16" s="12" t="s">
        <v>7</v>
      </c>
      <c r="K16" s="4" t="s">
        <v>7</v>
      </c>
      <c r="L16" s="11">
        <v>0</v>
      </c>
      <c r="M16" s="6" t="s">
        <v>41</v>
      </c>
    </row>
    <row r="17" spans="1:13">
      <c r="A17" s="2" t="s">
        <v>35</v>
      </c>
      <c r="B17" s="2" t="s">
        <v>30</v>
      </c>
      <c r="C17" s="3">
        <v>8388.8799999999992</v>
      </c>
      <c r="D17" s="4" t="s">
        <v>7</v>
      </c>
      <c r="E17" s="4" t="s">
        <v>7</v>
      </c>
      <c r="F17" s="3">
        <v>1099.9000000000001</v>
      </c>
      <c r="G17" s="4" t="s">
        <v>7</v>
      </c>
      <c r="H17" s="4" t="s">
        <v>7</v>
      </c>
      <c r="I17" s="5">
        <v>1</v>
      </c>
      <c r="J17" s="5">
        <v>83.89</v>
      </c>
      <c r="K17" s="4" t="s">
        <v>7</v>
      </c>
      <c r="L17" s="11">
        <v>6246.03</v>
      </c>
      <c r="M17" s="6"/>
    </row>
    <row r="18" spans="1:13">
      <c r="A18" s="2" t="s">
        <v>24</v>
      </c>
      <c r="B18" s="2" t="s">
        <v>10</v>
      </c>
      <c r="C18" s="3">
        <v>4468.97</v>
      </c>
      <c r="D18" s="5">
        <v>1809.62</v>
      </c>
      <c r="E18" s="3">
        <v>536.28</v>
      </c>
      <c r="F18" s="3">
        <v>1099.9000000000001</v>
      </c>
      <c r="G18" s="5">
        <v>384.09</v>
      </c>
      <c r="H18" s="12">
        <v>67.03</v>
      </c>
      <c r="I18" s="12">
        <v>1</v>
      </c>
      <c r="J18" s="12">
        <v>71.5</v>
      </c>
      <c r="K18" s="4" t="s">
        <v>7</v>
      </c>
      <c r="L18" s="11">
        <f>67.03+5556.75</f>
        <v>5623.78</v>
      </c>
      <c r="M18" s="6"/>
    </row>
    <row r="19" spans="1:13">
      <c r="A19" s="2" t="s">
        <v>42</v>
      </c>
      <c r="B19" s="2" t="s">
        <v>23</v>
      </c>
      <c r="C19" s="3">
        <v>4691.6099999999997</v>
      </c>
      <c r="D19" s="4" t="s">
        <v>7</v>
      </c>
      <c r="E19" s="4" t="s">
        <v>7</v>
      </c>
      <c r="F19" s="3">
        <v>1099.9000000000001</v>
      </c>
      <c r="G19" s="4" t="s">
        <v>7</v>
      </c>
      <c r="H19" s="7" t="s">
        <v>7</v>
      </c>
      <c r="I19" s="12">
        <v>1</v>
      </c>
      <c r="J19" s="12">
        <v>46.92</v>
      </c>
      <c r="K19" s="4" t="s">
        <v>7</v>
      </c>
      <c r="L19" s="11">
        <v>3875.61</v>
      </c>
      <c r="M19" s="6"/>
    </row>
    <row r="20" spans="1:13">
      <c r="A20" s="2" t="s">
        <v>25</v>
      </c>
      <c r="B20" s="2" t="s">
        <v>26</v>
      </c>
      <c r="C20" s="3">
        <v>8388.8799999999992</v>
      </c>
      <c r="D20" s="4" t="s">
        <v>7</v>
      </c>
      <c r="E20" s="5">
        <v>1258.33</v>
      </c>
      <c r="F20" s="3">
        <v>1099.9000000000001</v>
      </c>
      <c r="G20" s="4" t="s">
        <v>7</v>
      </c>
      <c r="H20" s="7" t="s">
        <v>7</v>
      </c>
      <c r="I20" s="12">
        <v>1</v>
      </c>
      <c r="J20" s="12">
        <v>134.22</v>
      </c>
      <c r="K20" s="5">
        <f>1315.5+1315.5</f>
        <v>2631</v>
      </c>
      <c r="L20" s="11">
        <v>0</v>
      </c>
      <c r="M20" s="6" t="s">
        <v>37</v>
      </c>
    </row>
    <row r="21" spans="1:13">
      <c r="A21" s="2" t="s">
        <v>27</v>
      </c>
      <c r="B21" s="2" t="s">
        <v>28</v>
      </c>
      <c r="C21" s="3">
        <v>8388.8799999999992</v>
      </c>
      <c r="D21" s="5">
        <v>1809.62</v>
      </c>
      <c r="E21" s="3">
        <v>922.78</v>
      </c>
      <c r="F21" s="3">
        <v>1099.9000000000001</v>
      </c>
      <c r="G21" s="4" t="s">
        <v>7</v>
      </c>
      <c r="H21" s="12">
        <v>70</v>
      </c>
      <c r="I21" s="12">
        <v>1</v>
      </c>
      <c r="J21" s="12">
        <v>83.89</v>
      </c>
      <c r="K21" s="4" t="s">
        <v>7</v>
      </c>
      <c r="L21" s="11">
        <f>70+8157.02</f>
        <v>8227.02</v>
      </c>
      <c r="M21" s="6"/>
    </row>
    <row r="22" spans="1:13" ht="13.15" customHeight="1">
      <c r="A22" s="2" t="s">
        <v>29</v>
      </c>
      <c r="B22" s="2" t="s">
        <v>30</v>
      </c>
      <c r="C22" s="3">
        <v>8388.8799999999992</v>
      </c>
      <c r="D22" s="4" t="s">
        <v>7</v>
      </c>
      <c r="E22" s="4" t="s">
        <v>7</v>
      </c>
      <c r="F22" s="3">
        <v>1099.9000000000001</v>
      </c>
      <c r="G22" s="4" t="s">
        <v>7</v>
      </c>
      <c r="H22" s="7" t="s">
        <v>7</v>
      </c>
      <c r="I22" s="12">
        <v>1</v>
      </c>
      <c r="J22" s="12">
        <v>83.89</v>
      </c>
      <c r="K22" s="4" t="s">
        <v>7</v>
      </c>
      <c r="L22" s="11">
        <v>7655.01</v>
      </c>
      <c r="M22" s="6"/>
    </row>
    <row r="23" spans="1:13">
      <c r="A23" s="15" t="s">
        <v>39</v>
      </c>
      <c r="B23" s="14" t="s">
        <v>30</v>
      </c>
      <c r="C23" s="3">
        <v>8388.8799999999992</v>
      </c>
      <c r="D23" s="4" t="s">
        <v>7</v>
      </c>
      <c r="E23" s="4" t="s">
        <v>7</v>
      </c>
      <c r="F23" s="3">
        <v>1099.9000000000001</v>
      </c>
      <c r="G23" s="4" t="s">
        <v>7</v>
      </c>
      <c r="H23" s="7" t="s">
        <v>7</v>
      </c>
      <c r="I23" s="12">
        <v>1</v>
      </c>
      <c r="J23" s="12">
        <v>83.89</v>
      </c>
      <c r="K23" s="4" t="s">
        <v>7</v>
      </c>
      <c r="L23" s="11">
        <v>6298.17</v>
      </c>
      <c r="M23" s="6"/>
    </row>
    <row r="24" spans="1:13">
      <c r="A24" s="15" t="s">
        <v>40</v>
      </c>
      <c r="B24" s="2" t="s">
        <v>47</v>
      </c>
      <c r="C24" s="3">
        <v>13776.43</v>
      </c>
      <c r="D24" s="4" t="s">
        <v>7</v>
      </c>
      <c r="E24" s="4" t="s">
        <v>7</v>
      </c>
      <c r="F24" s="3">
        <v>1099.9000000000001</v>
      </c>
      <c r="G24" s="4" t="s">
        <v>7</v>
      </c>
      <c r="H24" s="7" t="s">
        <v>7</v>
      </c>
      <c r="I24" s="12">
        <v>1</v>
      </c>
      <c r="J24" s="12">
        <v>179.09</v>
      </c>
      <c r="K24" s="4" t="s">
        <v>7</v>
      </c>
      <c r="L24" s="11">
        <v>10056.799999999999</v>
      </c>
      <c r="M24" s="6"/>
    </row>
    <row r="25" spans="1:13">
      <c r="A25" s="15" t="s">
        <v>43</v>
      </c>
      <c r="B25" s="2" t="s">
        <v>6</v>
      </c>
      <c r="C25" s="3">
        <v>6268.54</v>
      </c>
      <c r="D25" s="4" t="s">
        <v>7</v>
      </c>
      <c r="E25" s="4" t="s">
        <v>7</v>
      </c>
      <c r="F25" s="3">
        <v>1099.9000000000001</v>
      </c>
      <c r="G25" s="4" t="s">
        <v>7</v>
      </c>
      <c r="H25" s="7" t="s">
        <v>7</v>
      </c>
      <c r="I25" s="12">
        <v>1</v>
      </c>
      <c r="J25" s="12">
        <v>137.91</v>
      </c>
      <c r="K25" s="4" t="s">
        <v>7</v>
      </c>
      <c r="L25" s="11">
        <v>4989.0600000000004</v>
      </c>
      <c r="M25" s="6"/>
    </row>
    <row r="26" spans="1:13">
      <c r="A26" t="s">
        <v>38</v>
      </c>
    </row>
    <row r="27" spans="1:13">
      <c r="A27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D5A9-A857-4C6C-922C-4712BB5B0C21}">
  <sheetPr>
    <pageSetUpPr fitToPage="1"/>
  </sheetPr>
  <dimension ref="A1:M27"/>
  <sheetViews>
    <sheetView zoomScale="70" zoomScaleNormal="70" workbookViewId="0">
      <selection activeCell="A3" sqref="A3:L3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59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4712.28</v>
      </c>
      <c r="D6" s="3">
        <v>12059.13</v>
      </c>
      <c r="E6" s="3">
        <v>706.84</v>
      </c>
      <c r="F6" s="3">
        <v>1099.9000000000001</v>
      </c>
      <c r="G6" s="5">
        <v>384.09</v>
      </c>
      <c r="H6" s="7" t="s">
        <v>7</v>
      </c>
      <c r="I6" s="12">
        <v>1</v>
      </c>
      <c r="J6" s="12">
        <v>89.53</v>
      </c>
      <c r="K6" s="4" t="s">
        <v>7</v>
      </c>
      <c r="L6" s="8">
        <f>3914.88+12173.44</f>
        <v>16088.32</v>
      </c>
      <c r="M6" s="6"/>
    </row>
    <row r="7" spans="1:13">
      <c r="A7" s="2" t="s">
        <v>9</v>
      </c>
      <c r="B7" s="2" t="s">
        <v>34</v>
      </c>
      <c r="C7" s="3">
        <v>4468.97</v>
      </c>
      <c r="D7" s="3">
        <v>9307.4599999999991</v>
      </c>
      <c r="E7" s="3">
        <v>491.59</v>
      </c>
      <c r="F7" s="3">
        <v>1099.9000000000001</v>
      </c>
      <c r="G7" s="4" t="s">
        <v>7</v>
      </c>
      <c r="H7" s="7" t="s">
        <v>7</v>
      </c>
      <c r="I7" s="12">
        <v>1</v>
      </c>
      <c r="J7" s="12">
        <v>44.69</v>
      </c>
      <c r="K7" s="4" t="s">
        <v>7</v>
      </c>
      <c r="L7" s="3">
        <v>10580.01</v>
      </c>
      <c r="M7" s="9"/>
    </row>
    <row r="8" spans="1:13">
      <c r="A8" s="2" t="s">
        <v>11</v>
      </c>
      <c r="B8" s="2" t="s">
        <v>12</v>
      </c>
      <c r="C8" s="3">
        <v>12474.13</v>
      </c>
      <c r="D8" s="5">
        <v>1809.62</v>
      </c>
      <c r="E8" s="3">
        <f>1746.38+873.19</f>
        <v>2619.5700000000002</v>
      </c>
      <c r="F8" s="3">
        <v>1099.9000000000001</v>
      </c>
      <c r="G8" s="4" t="s">
        <v>7</v>
      </c>
      <c r="H8" s="7" t="s">
        <v>7</v>
      </c>
      <c r="I8" s="12">
        <v>1</v>
      </c>
      <c r="J8" s="12">
        <v>162.16</v>
      </c>
      <c r="K8" s="4" t="s">
        <v>7</v>
      </c>
      <c r="L8" s="10">
        <v>12340.73</v>
      </c>
      <c r="M8" s="9"/>
    </row>
    <row r="9" spans="1:13">
      <c r="A9" s="2" t="s">
        <v>58</v>
      </c>
      <c r="B9" s="2" t="s">
        <v>6</v>
      </c>
      <c r="C9" s="3">
        <v>6268.54</v>
      </c>
      <c r="D9" s="4" t="s">
        <v>7</v>
      </c>
      <c r="E9" s="4" t="s">
        <v>7</v>
      </c>
      <c r="F9" s="3">
        <v>2199.6</v>
      </c>
      <c r="G9" s="4" t="s">
        <v>7</v>
      </c>
      <c r="H9" s="7" t="s">
        <v>7</v>
      </c>
      <c r="I9" s="12">
        <v>1</v>
      </c>
      <c r="J9" s="7" t="s">
        <v>7</v>
      </c>
      <c r="K9" s="4" t="s">
        <v>7</v>
      </c>
      <c r="L9" s="10">
        <v>5573.59</v>
      </c>
      <c r="M9" s="9"/>
    </row>
    <row r="10" spans="1:13">
      <c r="A10" s="2" t="s">
        <v>13</v>
      </c>
      <c r="B10" s="2" t="s">
        <v>10</v>
      </c>
      <c r="C10" s="3">
        <v>4468.97</v>
      </c>
      <c r="D10" s="5">
        <v>1005.34</v>
      </c>
      <c r="E10" s="3">
        <v>491.59</v>
      </c>
      <c r="F10" s="3">
        <v>1099.9000000000001</v>
      </c>
      <c r="G10" s="4" t="s">
        <v>7</v>
      </c>
      <c r="H10" s="12">
        <v>67.03</v>
      </c>
      <c r="I10" s="12">
        <v>1</v>
      </c>
      <c r="J10" s="12">
        <v>58.1</v>
      </c>
      <c r="K10" s="4" t="s">
        <v>7</v>
      </c>
      <c r="L10" s="11">
        <f>67.03+4604.6</f>
        <v>4671.63</v>
      </c>
      <c r="M10" s="6"/>
    </row>
    <row r="11" spans="1:13">
      <c r="A11" s="2" t="s">
        <v>14</v>
      </c>
      <c r="B11" s="2" t="s">
        <v>10</v>
      </c>
      <c r="C11" s="3">
        <v>4468.97</v>
      </c>
      <c r="D11" s="5">
        <v>670.23</v>
      </c>
      <c r="E11" s="3">
        <v>402.21</v>
      </c>
      <c r="F11" s="3">
        <v>1099.9000000000001</v>
      </c>
      <c r="G11" s="5">
        <v>384.09</v>
      </c>
      <c r="H11" s="12">
        <f>67.03+23</f>
        <v>90.03</v>
      </c>
      <c r="I11" s="12">
        <v>1</v>
      </c>
      <c r="J11" s="12">
        <v>84.91</v>
      </c>
      <c r="K11" s="4" t="s">
        <v>7</v>
      </c>
      <c r="L11" s="11">
        <f>67.03+23+1110.7+3615.65</f>
        <v>4816.38</v>
      </c>
      <c r="M11" s="6"/>
    </row>
    <row r="12" spans="1:13">
      <c r="A12" s="2" t="s">
        <v>15</v>
      </c>
      <c r="B12" s="2" t="s">
        <v>16</v>
      </c>
      <c r="C12" s="3">
        <v>2456.77</v>
      </c>
      <c r="D12" s="3">
        <v>670.23</v>
      </c>
      <c r="E12" s="3">
        <v>343.95</v>
      </c>
      <c r="F12" s="3">
        <v>1099.9000000000001</v>
      </c>
      <c r="G12" s="4" t="s">
        <v>7</v>
      </c>
      <c r="H12" s="7" t="s">
        <v>7</v>
      </c>
      <c r="I12" s="12">
        <v>1</v>
      </c>
      <c r="J12" s="12">
        <f>31.94</f>
        <v>31.94</v>
      </c>
      <c r="K12" s="4" t="s">
        <v>7</v>
      </c>
      <c r="L12" s="11">
        <v>1390.96</v>
      </c>
      <c r="M12" s="6" t="s">
        <v>37</v>
      </c>
    </row>
    <row r="13" spans="1:13">
      <c r="A13" s="2" t="s">
        <v>17</v>
      </c>
      <c r="B13" s="2" t="s">
        <v>36</v>
      </c>
      <c r="C13" s="3">
        <v>8388.8799999999992</v>
      </c>
      <c r="D13" s="3">
        <v>8382.5400000000009</v>
      </c>
      <c r="E13" s="3">
        <v>587.22</v>
      </c>
      <c r="F13" s="3">
        <v>1099.9000000000001</v>
      </c>
      <c r="G13" s="4" t="s">
        <v>7</v>
      </c>
      <c r="H13" s="7" t="s">
        <v>7</v>
      </c>
      <c r="I13" s="12">
        <v>1</v>
      </c>
      <c r="J13" s="12">
        <f>109.06</f>
        <v>109.06</v>
      </c>
      <c r="K13" s="4" t="s">
        <v>7</v>
      </c>
      <c r="L13" s="11">
        <f>2491.96+10231.97</f>
        <v>12723.93</v>
      </c>
      <c r="M13" s="6"/>
    </row>
    <row r="14" spans="1:13">
      <c r="A14" s="2" t="s">
        <v>18</v>
      </c>
      <c r="B14" s="2" t="s">
        <v>19</v>
      </c>
      <c r="C14" s="3">
        <v>6481.57</v>
      </c>
      <c r="D14" s="3">
        <v>3850.74</v>
      </c>
      <c r="E14" s="3">
        <f>907.42+453.71</f>
        <v>1361.1299999999999</v>
      </c>
      <c r="F14" s="3">
        <v>1099.9000000000001</v>
      </c>
      <c r="G14" s="4" t="s">
        <v>7</v>
      </c>
      <c r="H14" s="12">
        <v>70</v>
      </c>
      <c r="I14" s="12">
        <v>1</v>
      </c>
      <c r="J14" s="12">
        <v>84.26</v>
      </c>
      <c r="K14" s="4" t="s">
        <v>7</v>
      </c>
      <c r="L14" s="13">
        <f>70+1525.53+7932.01</f>
        <v>9527.5400000000009</v>
      </c>
      <c r="M14" s="6"/>
    </row>
    <row r="15" spans="1:13">
      <c r="A15" s="2" t="s">
        <v>20</v>
      </c>
      <c r="B15" s="2" t="s">
        <v>10</v>
      </c>
      <c r="C15" s="3">
        <v>4468.97</v>
      </c>
      <c r="D15" s="5">
        <v>670.23</v>
      </c>
      <c r="E15" s="3">
        <v>536.28</v>
      </c>
      <c r="F15" s="3">
        <v>1099.9000000000001</v>
      </c>
      <c r="G15" s="5">
        <v>384.09</v>
      </c>
      <c r="H15" s="7" t="s">
        <v>7</v>
      </c>
      <c r="I15" s="12">
        <v>1</v>
      </c>
      <c r="J15" s="12">
        <v>84.91</v>
      </c>
      <c r="K15" s="4" t="s">
        <v>7</v>
      </c>
      <c r="L15" s="11">
        <f>1261.77+3690.34</f>
        <v>4952.1100000000006</v>
      </c>
      <c r="M15" s="6"/>
    </row>
    <row r="16" spans="1:13">
      <c r="A16" s="2" t="s">
        <v>21</v>
      </c>
      <c r="B16" s="2" t="s">
        <v>22</v>
      </c>
      <c r="C16" s="3">
        <v>0</v>
      </c>
      <c r="D16" s="4" t="s">
        <v>7</v>
      </c>
      <c r="E16" s="3">
        <v>0</v>
      </c>
      <c r="F16" s="3">
        <v>1099.9000000000001</v>
      </c>
      <c r="G16" s="4" t="s">
        <v>7</v>
      </c>
      <c r="H16" s="12">
        <v>0</v>
      </c>
      <c r="I16" s="12" t="s">
        <v>7</v>
      </c>
      <c r="J16" s="12" t="s">
        <v>7</v>
      </c>
      <c r="K16" s="4" t="s">
        <v>7</v>
      </c>
      <c r="L16" s="11">
        <v>0</v>
      </c>
      <c r="M16" s="6" t="s">
        <v>41</v>
      </c>
    </row>
    <row r="17" spans="1:13">
      <c r="A17" s="2" t="s">
        <v>35</v>
      </c>
      <c r="B17" s="2" t="s">
        <v>30</v>
      </c>
      <c r="C17" s="3">
        <v>8388.8799999999992</v>
      </c>
      <c r="D17" s="4" t="s">
        <v>7</v>
      </c>
      <c r="E17" s="4" t="s">
        <v>7</v>
      </c>
      <c r="F17" s="3">
        <v>1099.9000000000001</v>
      </c>
      <c r="G17" s="4" t="s">
        <v>7</v>
      </c>
      <c r="H17" s="4" t="s">
        <v>7</v>
      </c>
      <c r="I17" s="5">
        <v>1</v>
      </c>
      <c r="J17" s="5">
        <v>83.89</v>
      </c>
      <c r="K17" s="4" t="s">
        <v>7</v>
      </c>
      <c r="L17" s="11">
        <v>6246.03</v>
      </c>
      <c r="M17" s="6"/>
    </row>
    <row r="18" spans="1:13">
      <c r="A18" s="2" t="s">
        <v>24</v>
      </c>
      <c r="B18" s="2" t="s">
        <v>10</v>
      </c>
      <c r="C18" s="3">
        <v>4468.97</v>
      </c>
      <c r="D18" s="5">
        <v>1809.62</v>
      </c>
      <c r="E18" s="3">
        <v>536.28</v>
      </c>
      <c r="F18" s="3">
        <v>1099.9000000000001</v>
      </c>
      <c r="G18" s="5">
        <v>384.09</v>
      </c>
      <c r="H18" s="12">
        <v>67.03</v>
      </c>
      <c r="I18" s="12">
        <v>1</v>
      </c>
      <c r="J18" s="12">
        <v>71.5</v>
      </c>
      <c r="K18" s="4" t="s">
        <v>7</v>
      </c>
      <c r="L18" s="11">
        <f>67.03+5556.75</f>
        <v>5623.78</v>
      </c>
      <c r="M18" s="6"/>
    </row>
    <row r="19" spans="1:13">
      <c r="A19" s="2" t="s">
        <v>42</v>
      </c>
      <c r="B19" s="2" t="s">
        <v>23</v>
      </c>
      <c r="C19" s="3">
        <v>4691.6099999999997</v>
      </c>
      <c r="D19" s="4" t="s">
        <v>7</v>
      </c>
      <c r="E19" s="4" t="s">
        <v>7</v>
      </c>
      <c r="F19" s="3">
        <v>1099.9000000000001</v>
      </c>
      <c r="G19" s="4" t="s">
        <v>7</v>
      </c>
      <c r="H19" s="7" t="s">
        <v>7</v>
      </c>
      <c r="I19" s="12">
        <v>1</v>
      </c>
      <c r="J19" s="12">
        <v>46.92</v>
      </c>
      <c r="K19" s="4" t="s">
        <v>7</v>
      </c>
      <c r="L19" s="11">
        <v>3875.61</v>
      </c>
      <c r="M19" s="6"/>
    </row>
    <row r="20" spans="1:13">
      <c r="A20" s="2" t="s">
        <v>25</v>
      </c>
      <c r="B20" s="2" t="s">
        <v>26</v>
      </c>
      <c r="C20" s="3">
        <v>8388.8799999999992</v>
      </c>
      <c r="D20" s="4" t="s">
        <v>7</v>
      </c>
      <c r="E20" s="5">
        <v>1258.33</v>
      </c>
      <c r="F20" s="3">
        <v>1099.9000000000001</v>
      </c>
      <c r="G20" s="4" t="s">
        <v>7</v>
      </c>
      <c r="H20" s="7" t="s">
        <v>7</v>
      </c>
      <c r="I20" s="12">
        <v>1</v>
      </c>
      <c r="J20" s="12">
        <v>134.22</v>
      </c>
      <c r="K20" s="5">
        <f>1315.5+1315.5</f>
        <v>2631</v>
      </c>
      <c r="L20" s="11">
        <f>1315.5+1315.5+5200.51</f>
        <v>7831.51</v>
      </c>
      <c r="M20" s="6"/>
    </row>
    <row r="21" spans="1:13">
      <c r="A21" s="2" t="s">
        <v>27</v>
      </c>
      <c r="B21" s="2" t="s">
        <v>28</v>
      </c>
      <c r="C21" s="3">
        <v>8388.8799999999992</v>
      </c>
      <c r="D21" s="5">
        <v>1809.62</v>
      </c>
      <c r="E21" s="3">
        <v>922.78</v>
      </c>
      <c r="F21" s="3">
        <v>1099.9000000000001</v>
      </c>
      <c r="G21" s="4" t="s">
        <v>7</v>
      </c>
      <c r="H21" s="12">
        <v>70</v>
      </c>
      <c r="I21" s="12">
        <v>1</v>
      </c>
      <c r="J21" s="12">
        <v>83.89</v>
      </c>
      <c r="K21" s="4" t="s">
        <v>7</v>
      </c>
      <c r="L21" s="11">
        <f>70+8157.02</f>
        <v>8227.02</v>
      </c>
      <c r="M21" s="6"/>
    </row>
    <row r="22" spans="1:13" ht="13.15" customHeight="1">
      <c r="A22" s="2" t="s">
        <v>29</v>
      </c>
      <c r="B22" s="2" t="s">
        <v>30</v>
      </c>
      <c r="C22" s="3">
        <v>8388.8799999999992</v>
      </c>
      <c r="D22" s="4" t="s">
        <v>7</v>
      </c>
      <c r="E22" s="4" t="s">
        <v>7</v>
      </c>
      <c r="F22" s="3">
        <v>1099.9000000000001</v>
      </c>
      <c r="G22" s="4" t="s">
        <v>7</v>
      </c>
      <c r="H22" s="7" t="s">
        <v>7</v>
      </c>
      <c r="I22" s="12">
        <v>1</v>
      </c>
      <c r="J22" s="12">
        <v>83.89</v>
      </c>
      <c r="K22" s="4" t="s">
        <v>7</v>
      </c>
      <c r="L22" s="11">
        <v>7655.01</v>
      </c>
      <c r="M22" s="6"/>
    </row>
    <row r="23" spans="1:13">
      <c r="A23" s="15" t="s">
        <v>39</v>
      </c>
      <c r="B23" s="14" t="s">
        <v>30</v>
      </c>
      <c r="C23" s="3">
        <v>8388.8799999999992</v>
      </c>
      <c r="D23" s="4" t="s">
        <v>7</v>
      </c>
      <c r="E23" s="4" t="s">
        <v>7</v>
      </c>
      <c r="F23" s="3">
        <v>1099.9000000000001</v>
      </c>
      <c r="G23" s="4" t="s">
        <v>7</v>
      </c>
      <c r="H23" s="7" t="s">
        <v>7</v>
      </c>
      <c r="I23" s="12">
        <v>1</v>
      </c>
      <c r="J23" s="12">
        <v>83.89</v>
      </c>
      <c r="K23" s="4" t="s">
        <v>7</v>
      </c>
      <c r="L23" s="11">
        <v>6298.17</v>
      </c>
      <c r="M23" s="6"/>
    </row>
    <row r="24" spans="1:13">
      <c r="A24" s="15" t="s">
        <v>40</v>
      </c>
      <c r="B24" s="2" t="s">
        <v>47</v>
      </c>
      <c r="C24" s="3">
        <v>13776.43</v>
      </c>
      <c r="D24" s="4" t="s">
        <v>7</v>
      </c>
      <c r="E24" s="4" t="s">
        <v>7</v>
      </c>
      <c r="F24" s="3">
        <v>1099.9000000000001</v>
      </c>
      <c r="G24" s="4" t="s">
        <v>7</v>
      </c>
      <c r="H24" s="7" t="s">
        <v>7</v>
      </c>
      <c r="I24" s="12">
        <v>1</v>
      </c>
      <c r="J24" s="12">
        <v>179.09</v>
      </c>
      <c r="K24" s="4" t="s">
        <v>7</v>
      </c>
      <c r="L24" s="11">
        <v>10056.799999999999</v>
      </c>
      <c r="M24" s="6"/>
    </row>
    <row r="25" spans="1:13">
      <c r="A25" s="15" t="s">
        <v>43</v>
      </c>
      <c r="B25" s="2" t="s">
        <v>6</v>
      </c>
      <c r="C25" s="3">
        <v>6268.54</v>
      </c>
      <c r="D25" s="4" t="s">
        <v>7</v>
      </c>
      <c r="E25" s="4" t="s">
        <v>7</v>
      </c>
      <c r="F25" s="3">
        <v>1099.9000000000001</v>
      </c>
      <c r="G25" s="4" t="s">
        <v>7</v>
      </c>
      <c r="H25" s="7" t="s">
        <v>7</v>
      </c>
      <c r="I25" s="12">
        <v>1</v>
      </c>
      <c r="J25" s="12">
        <v>137.91</v>
      </c>
      <c r="K25" s="4" t="s">
        <v>7</v>
      </c>
      <c r="L25" s="11">
        <v>4989.0600000000004</v>
      </c>
      <c r="M25" s="6"/>
    </row>
    <row r="26" spans="1:13">
      <c r="A26" t="s">
        <v>38</v>
      </c>
    </row>
    <row r="27" spans="1:13">
      <c r="A27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92E02-0945-4F8F-9FEF-DBF62532ED0E}">
  <sheetPr>
    <pageSetUpPr fitToPage="1"/>
  </sheetPr>
  <dimension ref="A1:M26"/>
  <sheetViews>
    <sheetView zoomScale="70" zoomScaleNormal="70" workbookViewId="0">
      <selection activeCell="A3" sqref="A3:L3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65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4712.28</v>
      </c>
      <c r="D6" s="3">
        <v>12059.13</v>
      </c>
      <c r="E6" s="3">
        <v>706.84</v>
      </c>
      <c r="F6" s="3">
        <v>1099.9000000000001</v>
      </c>
      <c r="G6" s="5">
        <v>384.09</v>
      </c>
      <c r="H6" s="7" t="s">
        <v>7</v>
      </c>
      <c r="I6" s="12">
        <v>1</v>
      </c>
      <c r="J6" s="12">
        <v>89.53</v>
      </c>
      <c r="K6" s="4" t="s">
        <v>7</v>
      </c>
      <c r="L6" s="8">
        <f>3914.88+9403.67</f>
        <v>13318.55</v>
      </c>
      <c r="M6" s="6"/>
    </row>
    <row r="7" spans="1:13">
      <c r="A7" s="2" t="s">
        <v>9</v>
      </c>
      <c r="B7" s="2" t="s">
        <v>34</v>
      </c>
      <c r="C7" s="3">
        <v>4468.97</v>
      </c>
      <c r="D7" s="3">
        <v>9307.4599999999991</v>
      </c>
      <c r="E7" s="3">
        <v>491.59</v>
      </c>
      <c r="F7" s="3">
        <v>1099.9000000000001</v>
      </c>
      <c r="G7" s="4" t="s">
        <v>7</v>
      </c>
      <c r="H7" s="7" t="s">
        <v>7</v>
      </c>
      <c r="I7" s="12">
        <v>1</v>
      </c>
      <c r="J7" s="12">
        <v>44.69</v>
      </c>
      <c r="K7" s="4" t="s">
        <v>7</v>
      </c>
      <c r="L7" s="3">
        <v>8790.7999999999993</v>
      </c>
      <c r="M7" s="9" t="s">
        <v>37</v>
      </c>
    </row>
    <row r="8" spans="1:13">
      <c r="A8" s="2" t="s">
        <v>11</v>
      </c>
      <c r="B8" s="2" t="s">
        <v>12</v>
      </c>
      <c r="C8" s="3">
        <v>12474.13</v>
      </c>
      <c r="D8" s="5">
        <v>1809.62</v>
      </c>
      <c r="E8" s="3">
        <f>1746.38+873.19</f>
        <v>2619.5700000000002</v>
      </c>
      <c r="F8" s="3">
        <v>1099.9000000000001</v>
      </c>
      <c r="G8" s="4" t="s">
        <v>7</v>
      </c>
      <c r="H8" s="7" t="s">
        <v>7</v>
      </c>
      <c r="I8" s="12">
        <v>1</v>
      </c>
      <c r="J8" s="12">
        <v>162.16</v>
      </c>
      <c r="K8" s="4" t="s">
        <v>7</v>
      </c>
      <c r="L8" s="10">
        <f>5207.49</f>
        <v>5207.49</v>
      </c>
      <c r="M8" s="9" t="s">
        <v>37</v>
      </c>
    </row>
    <row r="9" spans="1:13">
      <c r="A9" s="2" t="s">
        <v>13</v>
      </c>
      <c r="B9" s="2" t="s">
        <v>10</v>
      </c>
      <c r="C9" s="3">
        <v>4468.97</v>
      </c>
      <c r="D9" s="5">
        <v>1005.34</v>
      </c>
      <c r="E9" s="3">
        <v>491.59</v>
      </c>
      <c r="F9" s="3">
        <v>1099.9000000000001</v>
      </c>
      <c r="G9" s="4" t="s">
        <v>7</v>
      </c>
      <c r="H9" s="12">
        <v>67.03</v>
      </c>
      <c r="I9" s="12">
        <v>1</v>
      </c>
      <c r="J9" s="12">
        <v>58.1</v>
      </c>
      <c r="K9" s="4" t="s">
        <v>7</v>
      </c>
      <c r="L9" s="11">
        <f>67.03+4604.6</f>
        <v>4671.63</v>
      </c>
      <c r="M9" s="6"/>
    </row>
    <row r="10" spans="1:13">
      <c r="A10" s="2" t="s">
        <v>14</v>
      </c>
      <c r="B10" s="2" t="s">
        <v>10</v>
      </c>
      <c r="C10" s="3">
        <v>4468.97</v>
      </c>
      <c r="D10" s="5">
        <v>670.23</v>
      </c>
      <c r="E10" s="3">
        <v>402.21</v>
      </c>
      <c r="F10" s="3">
        <v>1099.9000000000001</v>
      </c>
      <c r="G10" s="5">
        <v>384.09</v>
      </c>
      <c r="H10" s="12">
        <f>67.03+23</f>
        <v>90.03</v>
      </c>
      <c r="I10" s="12">
        <v>1</v>
      </c>
      <c r="J10" s="12">
        <v>84.91</v>
      </c>
      <c r="K10" s="4" t="s">
        <v>7</v>
      </c>
      <c r="L10" s="11">
        <f>3615.65+1110.7+23+67.03</f>
        <v>4816.38</v>
      </c>
      <c r="M10" s="6"/>
    </row>
    <row r="11" spans="1:13">
      <c r="A11" s="2" t="s">
        <v>15</v>
      </c>
      <c r="B11" s="2" t="s">
        <v>16</v>
      </c>
      <c r="C11" s="3">
        <v>2456.77</v>
      </c>
      <c r="D11" s="3">
        <v>670.23</v>
      </c>
      <c r="E11" s="3">
        <v>343.95</v>
      </c>
      <c r="F11" s="3">
        <v>1099.9000000000001</v>
      </c>
      <c r="G11" s="4" t="s">
        <v>7</v>
      </c>
      <c r="H11" s="7" t="s">
        <v>7</v>
      </c>
      <c r="I11" s="12">
        <v>1</v>
      </c>
      <c r="J11" s="12">
        <f>31.94</f>
        <v>31.94</v>
      </c>
      <c r="K11" s="4" t="s">
        <v>7</v>
      </c>
      <c r="L11" s="11">
        <v>3152.73</v>
      </c>
      <c r="M11" s="6"/>
    </row>
    <row r="12" spans="1:13">
      <c r="A12" s="2" t="s">
        <v>17</v>
      </c>
      <c r="B12" s="2" t="s">
        <v>36</v>
      </c>
      <c r="C12" s="3">
        <v>8388.8799999999992</v>
      </c>
      <c r="D12" s="3">
        <v>8382.5400000000009</v>
      </c>
      <c r="E12" s="3">
        <v>587.22</v>
      </c>
      <c r="F12" s="3">
        <v>1099.9000000000001</v>
      </c>
      <c r="G12" s="4" t="s">
        <v>7</v>
      </c>
      <c r="H12" s="7" t="s">
        <v>7</v>
      </c>
      <c r="I12" s="12">
        <v>1</v>
      </c>
      <c r="J12" s="12">
        <f>109.06</f>
        <v>109.06</v>
      </c>
      <c r="K12" s="4" t="s">
        <v>7</v>
      </c>
      <c r="L12" s="11">
        <f>10231.97+2491.96</f>
        <v>12723.93</v>
      </c>
      <c r="M12" s="6"/>
    </row>
    <row r="13" spans="1:13">
      <c r="A13" s="2" t="s">
        <v>18</v>
      </c>
      <c r="B13" s="2" t="s">
        <v>19</v>
      </c>
      <c r="C13" s="3">
        <v>6481.57</v>
      </c>
      <c r="D13" s="3">
        <v>3850.74</v>
      </c>
      <c r="E13" s="3">
        <f>907.42+453.71</f>
        <v>1361.1299999999999</v>
      </c>
      <c r="F13" s="3">
        <v>1099.9000000000001</v>
      </c>
      <c r="G13" s="4" t="s">
        <v>7</v>
      </c>
      <c r="H13" s="12">
        <v>70</v>
      </c>
      <c r="I13" s="12">
        <v>1</v>
      </c>
      <c r="J13" s="12">
        <v>84.26</v>
      </c>
      <c r="K13" s="4" t="s">
        <v>7</v>
      </c>
      <c r="L13" s="13">
        <f>70+1525.53+2295.75</f>
        <v>3891.2799999999997</v>
      </c>
      <c r="M13" s="6"/>
    </row>
    <row r="14" spans="1:13">
      <c r="A14" s="2" t="s">
        <v>20</v>
      </c>
      <c r="B14" s="2" t="s">
        <v>10</v>
      </c>
      <c r="C14" s="3">
        <v>4468.97</v>
      </c>
      <c r="D14" s="5">
        <v>670.23</v>
      </c>
      <c r="E14" s="3">
        <v>536.28</v>
      </c>
      <c r="F14" s="3">
        <v>1099.9000000000001</v>
      </c>
      <c r="G14" s="5">
        <v>384.09</v>
      </c>
      <c r="H14" s="7" t="s">
        <v>7</v>
      </c>
      <c r="I14" s="12">
        <v>1</v>
      </c>
      <c r="J14" s="12">
        <v>84.91</v>
      </c>
      <c r="K14" s="4" t="s">
        <v>7</v>
      </c>
      <c r="L14" s="11">
        <f>3690.34+1261.77</f>
        <v>4952.1100000000006</v>
      </c>
      <c r="M14" s="6"/>
    </row>
    <row r="15" spans="1:13">
      <c r="A15" s="2" t="s">
        <v>21</v>
      </c>
      <c r="B15" s="2" t="s">
        <v>22</v>
      </c>
      <c r="C15" s="3">
        <v>0</v>
      </c>
      <c r="D15" s="4" t="s">
        <v>7</v>
      </c>
      <c r="E15" s="3">
        <v>0</v>
      </c>
      <c r="F15" s="3">
        <v>1099.9000000000001</v>
      </c>
      <c r="G15" s="4" t="s">
        <v>7</v>
      </c>
      <c r="H15" s="12">
        <v>0</v>
      </c>
      <c r="I15" s="12" t="s">
        <v>7</v>
      </c>
      <c r="J15" s="12" t="s">
        <v>7</v>
      </c>
      <c r="K15" s="4" t="s">
        <v>7</v>
      </c>
      <c r="L15" s="11">
        <v>0</v>
      </c>
      <c r="M15" s="6" t="s">
        <v>41</v>
      </c>
    </row>
    <row r="16" spans="1:13">
      <c r="A16" s="2" t="s">
        <v>35</v>
      </c>
      <c r="B16" s="2" t="s">
        <v>30</v>
      </c>
      <c r="C16" s="3">
        <v>8388.8799999999992</v>
      </c>
      <c r="D16" s="4" t="s">
        <v>7</v>
      </c>
      <c r="E16" s="4" t="s">
        <v>7</v>
      </c>
      <c r="F16" s="3">
        <v>1099.9000000000001</v>
      </c>
      <c r="G16" s="4" t="s">
        <v>7</v>
      </c>
      <c r="H16" s="4" t="s">
        <v>7</v>
      </c>
      <c r="I16" s="5">
        <v>1</v>
      </c>
      <c r="J16" s="5">
        <v>83.89</v>
      </c>
      <c r="K16" s="4" t="s">
        <v>7</v>
      </c>
      <c r="L16" s="11">
        <v>2834.21</v>
      </c>
      <c r="M16" s="6" t="s">
        <v>37</v>
      </c>
    </row>
    <row r="17" spans="1:13">
      <c r="A17" s="2" t="s">
        <v>24</v>
      </c>
      <c r="B17" s="2" t="s">
        <v>10</v>
      </c>
      <c r="C17" s="3">
        <v>4468.97</v>
      </c>
      <c r="D17" s="5">
        <v>1809.62</v>
      </c>
      <c r="E17" s="3">
        <v>536.28</v>
      </c>
      <c r="F17" s="3">
        <v>1099.9000000000001</v>
      </c>
      <c r="G17" s="5">
        <v>384.09</v>
      </c>
      <c r="H17" s="12">
        <v>67.03</v>
      </c>
      <c r="I17" s="12">
        <v>1</v>
      </c>
      <c r="J17" s="12">
        <v>71.5</v>
      </c>
      <c r="K17" s="4" t="s">
        <v>7</v>
      </c>
      <c r="L17" s="11">
        <f>71.5+67.03+460.73+5096.02</f>
        <v>5695.2800000000007</v>
      </c>
      <c r="M17" s="6"/>
    </row>
    <row r="18" spans="1:13">
      <c r="A18" s="2" t="s">
        <v>42</v>
      </c>
      <c r="B18" s="2" t="s">
        <v>23</v>
      </c>
      <c r="C18" s="3">
        <v>4691.6099999999997</v>
      </c>
      <c r="D18" s="4" t="s">
        <v>7</v>
      </c>
      <c r="E18" s="4" t="s">
        <v>7</v>
      </c>
      <c r="F18" s="3">
        <v>1099.9000000000001</v>
      </c>
      <c r="G18" s="4" t="s">
        <v>7</v>
      </c>
      <c r="H18" s="7" t="s">
        <v>7</v>
      </c>
      <c r="I18" s="12">
        <v>1</v>
      </c>
      <c r="J18" s="12">
        <v>46.92</v>
      </c>
      <c r="K18" s="4" t="s">
        <v>7</v>
      </c>
      <c r="L18" s="11">
        <v>3875.61</v>
      </c>
      <c r="M18" s="6"/>
    </row>
    <row r="19" spans="1:13">
      <c r="A19" s="2" t="s">
        <v>25</v>
      </c>
      <c r="B19" s="2" t="s">
        <v>26</v>
      </c>
      <c r="C19" s="3">
        <v>8388.8799999999992</v>
      </c>
      <c r="D19" s="4" t="s">
        <v>7</v>
      </c>
      <c r="E19" s="5">
        <v>1258.33</v>
      </c>
      <c r="F19" s="3">
        <v>1099.9000000000001</v>
      </c>
      <c r="G19" s="4" t="s">
        <v>7</v>
      </c>
      <c r="H19" s="7" t="s">
        <v>7</v>
      </c>
      <c r="I19" s="12">
        <v>1</v>
      </c>
      <c r="J19" s="12">
        <v>134.22</v>
      </c>
      <c r="K19" s="5">
        <f>1315.5+1315.5</f>
        <v>2631</v>
      </c>
      <c r="L19" s="11">
        <f>1315.5+1315.5+5200.51</f>
        <v>7831.51</v>
      </c>
      <c r="M19" s="6"/>
    </row>
    <row r="20" spans="1:13">
      <c r="A20" s="2" t="s">
        <v>27</v>
      </c>
      <c r="B20" s="2" t="s">
        <v>28</v>
      </c>
      <c r="C20" s="3">
        <v>8388.8799999999992</v>
      </c>
      <c r="D20" s="5">
        <v>1809.62</v>
      </c>
      <c r="E20" s="3">
        <v>922.78</v>
      </c>
      <c r="F20" s="3">
        <v>1099.9000000000001</v>
      </c>
      <c r="G20" s="4" t="s">
        <v>7</v>
      </c>
      <c r="H20" s="12">
        <v>70</v>
      </c>
      <c r="I20" s="12">
        <v>1</v>
      </c>
      <c r="J20" s="12">
        <v>83.89</v>
      </c>
      <c r="K20" s="4" t="s">
        <v>7</v>
      </c>
      <c r="L20" s="11">
        <f>70+8157.02</f>
        <v>8227.02</v>
      </c>
      <c r="M20" s="6"/>
    </row>
    <row r="21" spans="1:13" ht="13.15" customHeight="1">
      <c r="A21" s="2" t="s">
        <v>29</v>
      </c>
      <c r="B21" s="2" t="s">
        <v>30</v>
      </c>
      <c r="C21" s="3">
        <v>8388.8799999999992</v>
      </c>
      <c r="D21" s="4" t="s">
        <v>7</v>
      </c>
      <c r="E21" s="4" t="s">
        <v>7</v>
      </c>
      <c r="F21" s="3">
        <v>1099.9000000000001</v>
      </c>
      <c r="G21" s="4" t="s">
        <v>7</v>
      </c>
      <c r="H21" s="7" t="s">
        <v>7</v>
      </c>
      <c r="I21" s="12">
        <v>1</v>
      </c>
      <c r="J21" s="12">
        <v>83.89</v>
      </c>
      <c r="K21" s="4" t="s">
        <v>7</v>
      </c>
      <c r="L21" s="11">
        <v>6246.03</v>
      </c>
      <c r="M21" s="6"/>
    </row>
    <row r="22" spans="1:13">
      <c r="A22" s="15" t="s">
        <v>39</v>
      </c>
      <c r="B22" s="14" t="s">
        <v>30</v>
      </c>
      <c r="C22" s="3">
        <v>8388.8799999999992</v>
      </c>
      <c r="D22" s="4" t="s">
        <v>7</v>
      </c>
      <c r="E22" s="4" t="s">
        <v>7</v>
      </c>
      <c r="F22" s="3">
        <v>1099.9000000000001</v>
      </c>
      <c r="G22" s="4" t="s">
        <v>7</v>
      </c>
      <c r="H22" s="7" t="s">
        <v>7</v>
      </c>
      <c r="I22" s="12">
        <v>1</v>
      </c>
      <c r="J22" s="12">
        <v>83.89</v>
      </c>
      <c r="K22" s="4" t="s">
        <v>7</v>
      </c>
      <c r="L22" s="11">
        <v>6298.17</v>
      </c>
      <c r="M22" s="6"/>
    </row>
    <row r="23" spans="1:13">
      <c r="A23" s="15" t="s">
        <v>40</v>
      </c>
      <c r="B23" s="2" t="s">
        <v>47</v>
      </c>
      <c r="C23" s="3">
        <v>13776.43</v>
      </c>
      <c r="D23" s="4" t="s">
        <v>7</v>
      </c>
      <c r="E23" s="4" t="s">
        <v>7</v>
      </c>
      <c r="F23" s="3">
        <v>1099.9000000000001</v>
      </c>
      <c r="G23" s="4" t="s">
        <v>7</v>
      </c>
      <c r="H23" s="7" t="s">
        <v>7</v>
      </c>
      <c r="I23" s="12">
        <v>1</v>
      </c>
      <c r="J23" s="12">
        <v>179.09</v>
      </c>
      <c r="K23" s="4" t="s">
        <v>7</v>
      </c>
      <c r="L23" s="11">
        <v>10056.799999999999</v>
      </c>
      <c r="M23" s="6"/>
    </row>
    <row r="24" spans="1:13">
      <c r="A24" s="15" t="s">
        <v>43</v>
      </c>
      <c r="B24" s="2" t="s">
        <v>6</v>
      </c>
      <c r="C24" s="3">
        <v>6268.54</v>
      </c>
      <c r="D24" s="4" t="s">
        <v>7</v>
      </c>
      <c r="E24" s="4" t="s">
        <v>7</v>
      </c>
      <c r="F24" s="3">
        <v>1099.9000000000001</v>
      </c>
      <c r="G24" s="4" t="s">
        <v>7</v>
      </c>
      <c r="H24" s="7" t="s">
        <v>7</v>
      </c>
      <c r="I24" s="12">
        <v>1</v>
      </c>
      <c r="J24" s="12">
        <v>137.91</v>
      </c>
      <c r="K24" s="4" t="s">
        <v>7</v>
      </c>
      <c r="L24" s="11">
        <v>1795.58</v>
      </c>
      <c r="M24" s="6" t="s">
        <v>37</v>
      </c>
    </row>
    <row r="25" spans="1:13">
      <c r="A25" t="s">
        <v>38</v>
      </c>
    </row>
    <row r="26" spans="1:13">
      <c r="A26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1A00B-A44B-48F3-99CD-38B34CD3E56D}">
  <sheetPr>
    <pageSetUpPr fitToPage="1"/>
  </sheetPr>
  <dimension ref="A1:M26"/>
  <sheetViews>
    <sheetView zoomScale="70" zoomScaleNormal="70" workbookViewId="0">
      <selection activeCell="C11" sqref="C11:L11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4712.28</v>
      </c>
      <c r="D6" s="3">
        <v>12059.13</v>
      </c>
      <c r="E6" s="3">
        <v>706.84</v>
      </c>
      <c r="F6" s="3">
        <v>1099.9000000000001</v>
      </c>
      <c r="G6" s="5">
        <v>384.09</v>
      </c>
      <c r="H6" s="7" t="s">
        <v>7</v>
      </c>
      <c r="I6" s="12">
        <v>1</v>
      </c>
      <c r="J6" s="12">
        <v>89.53</v>
      </c>
      <c r="K6" s="4" t="s">
        <v>7</v>
      </c>
      <c r="L6" s="8">
        <f>9403.67+3914.88</f>
        <v>13318.55</v>
      </c>
      <c r="M6" s="6"/>
    </row>
    <row r="7" spans="1:13">
      <c r="A7" s="2" t="s">
        <v>9</v>
      </c>
      <c r="B7" s="2" t="s">
        <v>34</v>
      </c>
      <c r="C7" s="3">
        <v>4468.97</v>
      </c>
      <c r="D7" s="3">
        <v>9307.4599999999991</v>
      </c>
      <c r="E7" s="3">
        <v>491.59</v>
      </c>
      <c r="F7" s="3">
        <v>1099.9000000000001</v>
      </c>
      <c r="G7" s="4" t="s">
        <v>7</v>
      </c>
      <c r="H7" s="7" t="s">
        <v>7</v>
      </c>
      <c r="I7" s="12">
        <v>1</v>
      </c>
      <c r="J7" s="12">
        <v>44.69</v>
      </c>
      <c r="K7" s="4" t="s">
        <v>7</v>
      </c>
      <c r="L7" s="3">
        <v>10547.6</v>
      </c>
      <c r="M7" s="9"/>
    </row>
    <row r="8" spans="1:13">
      <c r="A8" s="2" t="s">
        <v>11</v>
      </c>
      <c r="B8" s="2" t="s">
        <v>12</v>
      </c>
      <c r="C8" s="3">
        <v>12474.13</v>
      </c>
      <c r="D8" s="5">
        <v>1809.62</v>
      </c>
      <c r="E8" s="3">
        <f>1746.38+873.19</f>
        <v>2619.5700000000002</v>
      </c>
      <c r="F8" s="3">
        <v>1099.9000000000001</v>
      </c>
      <c r="G8" s="4" t="s">
        <v>7</v>
      </c>
      <c r="H8" s="7" t="s">
        <v>7</v>
      </c>
      <c r="I8" s="12">
        <v>1</v>
      </c>
      <c r="J8" s="12">
        <v>162.16</v>
      </c>
      <c r="K8" s="4" t="s">
        <v>7</v>
      </c>
      <c r="L8" s="10">
        <v>12340.73</v>
      </c>
      <c r="M8" s="6"/>
    </row>
    <row r="9" spans="1:13">
      <c r="A9" s="2" t="s">
        <v>13</v>
      </c>
      <c r="B9" s="2" t="s">
        <v>10</v>
      </c>
      <c r="C9" s="3">
        <v>4468.97</v>
      </c>
      <c r="D9" s="5">
        <v>1005.34</v>
      </c>
      <c r="E9" s="3">
        <v>491.59</v>
      </c>
      <c r="F9" s="3">
        <v>1099.9000000000001</v>
      </c>
      <c r="G9" s="4" t="s">
        <v>7</v>
      </c>
      <c r="H9" s="12">
        <v>67.03</v>
      </c>
      <c r="I9" s="12">
        <v>1</v>
      </c>
      <c r="J9" s="12">
        <v>58.1</v>
      </c>
      <c r="K9" s="4" t="s">
        <v>7</v>
      </c>
      <c r="L9" s="11">
        <f>4604.6+67.03</f>
        <v>4671.63</v>
      </c>
      <c r="M9" s="6"/>
    </row>
    <row r="10" spans="1:13">
      <c r="A10" s="2" t="s">
        <v>14</v>
      </c>
      <c r="B10" s="2" t="s">
        <v>10</v>
      </c>
      <c r="C10" s="3">
        <v>4468.97</v>
      </c>
      <c r="D10" s="5">
        <v>670.23</v>
      </c>
      <c r="E10" s="3">
        <v>402.21</v>
      </c>
      <c r="F10" s="3">
        <v>1099.9000000000001</v>
      </c>
      <c r="G10" s="5">
        <v>384.09</v>
      </c>
      <c r="H10" s="12">
        <f>67.03+23</f>
        <v>90.03</v>
      </c>
      <c r="I10" s="12">
        <v>1</v>
      </c>
      <c r="J10" s="12">
        <v>84.91</v>
      </c>
      <c r="K10" s="4" t="s">
        <v>7</v>
      </c>
      <c r="L10" s="11">
        <f>3615.65+1110.7+23+67.03</f>
        <v>4816.38</v>
      </c>
      <c r="M10" s="6"/>
    </row>
    <row r="11" spans="1:13">
      <c r="A11" s="2" t="s">
        <v>15</v>
      </c>
      <c r="B11" s="2" t="s">
        <v>16</v>
      </c>
      <c r="C11" s="3">
        <v>2456.77</v>
      </c>
      <c r="D11" s="3">
        <v>670.23</v>
      </c>
      <c r="E11" s="3">
        <v>343.95</v>
      </c>
      <c r="F11" s="3">
        <v>1099.9000000000001</v>
      </c>
      <c r="G11" s="4" t="s">
        <v>7</v>
      </c>
      <c r="H11" s="7" t="s">
        <v>7</v>
      </c>
      <c r="I11" s="12">
        <v>1</v>
      </c>
      <c r="J11" s="12">
        <f>31.94</f>
        <v>31.94</v>
      </c>
      <c r="K11" s="4" t="s">
        <v>7</v>
      </c>
      <c r="L11" s="11">
        <v>3165.13</v>
      </c>
      <c r="M11" s="6"/>
    </row>
    <row r="12" spans="1:13">
      <c r="A12" s="2" t="s">
        <v>17</v>
      </c>
      <c r="B12" s="2" t="s">
        <v>36</v>
      </c>
      <c r="C12" s="3">
        <v>8388.8799999999992</v>
      </c>
      <c r="D12" s="3">
        <v>8382.5400000000009</v>
      </c>
      <c r="E12" s="3">
        <v>587.22</v>
      </c>
      <c r="F12" s="3">
        <v>1099.9000000000001</v>
      </c>
      <c r="G12" s="4" t="s">
        <v>7</v>
      </c>
      <c r="H12" s="7" t="s">
        <v>7</v>
      </c>
      <c r="I12" s="12">
        <v>1</v>
      </c>
      <c r="J12" s="12">
        <f>109.06</f>
        <v>109.06</v>
      </c>
      <c r="K12" s="4" t="s">
        <v>7</v>
      </c>
      <c r="L12" s="11">
        <f>2491.96+10231.97</f>
        <v>12723.93</v>
      </c>
      <c r="M12" s="6"/>
    </row>
    <row r="13" spans="1:13">
      <c r="A13" s="2" t="s">
        <v>18</v>
      </c>
      <c r="B13" s="2" t="s">
        <v>19</v>
      </c>
      <c r="C13" s="3">
        <v>6481.57</v>
      </c>
      <c r="D13" s="3">
        <v>3850.74</v>
      </c>
      <c r="E13" s="3">
        <f>907.42+453.71</f>
        <v>1361.1299999999999</v>
      </c>
      <c r="F13" s="3">
        <v>1099.9000000000001</v>
      </c>
      <c r="G13" s="4" t="s">
        <v>7</v>
      </c>
      <c r="H13" s="12">
        <v>70</v>
      </c>
      <c r="I13" s="12">
        <v>1</v>
      </c>
      <c r="J13" s="12">
        <v>84.26</v>
      </c>
      <c r="K13" s="4" t="s">
        <v>7</v>
      </c>
      <c r="L13" s="13">
        <f>7045.93+1525.53+70</f>
        <v>8641.4600000000009</v>
      </c>
      <c r="M13" s="6"/>
    </row>
    <row r="14" spans="1:13">
      <c r="A14" s="2" t="s">
        <v>20</v>
      </c>
      <c r="B14" s="2" t="s">
        <v>10</v>
      </c>
      <c r="C14" s="3">
        <v>4468.97</v>
      </c>
      <c r="D14" s="5">
        <v>670.23</v>
      </c>
      <c r="E14" s="3">
        <v>536.28</v>
      </c>
      <c r="F14" s="3">
        <v>1099.9000000000001</v>
      </c>
      <c r="G14" s="5">
        <v>384.09</v>
      </c>
      <c r="H14" s="7" t="s">
        <v>7</v>
      </c>
      <c r="I14" s="12">
        <v>1</v>
      </c>
      <c r="J14" s="12">
        <v>84.91</v>
      </c>
      <c r="K14" s="4" t="s">
        <v>7</v>
      </c>
      <c r="L14" s="11">
        <f>3690.34+1261.77</f>
        <v>4952.1100000000006</v>
      </c>
      <c r="M14" s="6"/>
    </row>
    <row r="15" spans="1:13">
      <c r="A15" s="2" t="s">
        <v>21</v>
      </c>
      <c r="B15" s="2" t="s">
        <v>22</v>
      </c>
      <c r="C15" s="3">
        <v>0</v>
      </c>
      <c r="D15" s="4" t="s">
        <v>7</v>
      </c>
      <c r="E15" s="3">
        <v>0</v>
      </c>
      <c r="F15" s="3">
        <v>1099.9000000000001</v>
      </c>
      <c r="G15" s="4" t="s">
        <v>7</v>
      </c>
      <c r="H15" s="12">
        <v>0</v>
      </c>
      <c r="I15" s="12" t="s">
        <v>7</v>
      </c>
      <c r="J15" s="12" t="s">
        <v>7</v>
      </c>
      <c r="K15" s="4" t="s">
        <v>7</v>
      </c>
      <c r="L15" s="11">
        <v>0</v>
      </c>
      <c r="M15" s="6" t="s">
        <v>41</v>
      </c>
    </row>
    <row r="16" spans="1:13">
      <c r="A16" s="2" t="s">
        <v>35</v>
      </c>
      <c r="B16" s="2" t="s">
        <v>30</v>
      </c>
      <c r="C16" s="3">
        <v>8388.8799999999992</v>
      </c>
      <c r="D16" s="4" t="s">
        <v>7</v>
      </c>
      <c r="E16" s="4" t="s">
        <v>7</v>
      </c>
      <c r="F16" s="3">
        <v>1099.9000000000001</v>
      </c>
      <c r="G16" s="4" t="s">
        <v>7</v>
      </c>
      <c r="H16" s="4" t="s">
        <v>7</v>
      </c>
      <c r="I16" s="5">
        <v>1</v>
      </c>
      <c r="J16" s="5">
        <v>83.89</v>
      </c>
      <c r="K16" s="4" t="s">
        <v>7</v>
      </c>
      <c r="L16" s="11">
        <v>6246.03</v>
      </c>
      <c r="M16" s="6"/>
    </row>
    <row r="17" spans="1:13">
      <c r="A17" s="2" t="s">
        <v>24</v>
      </c>
      <c r="B17" s="2" t="s">
        <v>10</v>
      </c>
      <c r="C17" s="3">
        <v>4468.97</v>
      </c>
      <c r="D17" s="5">
        <v>1809.62</v>
      </c>
      <c r="E17" s="3">
        <v>536.28</v>
      </c>
      <c r="F17" s="3">
        <v>1099.9000000000001</v>
      </c>
      <c r="G17" s="5">
        <v>384.09</v>
      </c>
      <c r="H17" s="12">
        <v>67.03</v>
      </c>
      <c r="I17" s="12">
        <v>1</v>
      </c>
      <c r="J17" s="12">
        <v>71.5</v>
      </c>
      <c r="K17" s="4" t="s">
        <v>7</v>
      </c>
      <c r="L17" s="11">
        <f>67.03+5096.02</f>
        <v>5163.05</v>
      </c>
      <c r="M17" s="6"/>
    </row>
    <row r="18" spans="1:13">
      <c r="A18" s="2" t="s">
        <v>42</v>
      </c>
      <c r="B18" s="2" t="s">
        <v>23</v>
      </c>
      <c r="C18" s="3">
        <v>4691.6099999999997</v>
      </c>
      <c r="D18" s="4" t="s">
        <v>7</v>
      </c>
      <c r="E18" s="4" t="s">
        <v>7</v>
      </c>
      <c r="F18" s="3">
        <v>1099.9000000000001</v>
      </c>
      <c r="G18" s="4" t="s">
        <v>7</v>
      </c>
      <c r="H18" s="7" t="s">
        <v>7</v>
      </c>
      <c r="I18" s="12">
        <v>1</v>
      </c>
      <c r="J18" s="12">
        <v>46.92</v>
      </c>
      <c r="K18" s="4" t="s">
        <v>7</v>
      </c>
      <c r="L18" s="11">
        <v>3875.61</v>
      </c>
      <c r="M18" s="6"/>
    </row>
    <row r="19" spans="1:13">
      <c r="A19" s="2" t="s">
        <v>25</v>
      </c>
      <c r="B19" s="2" t="s">
        <v>26</v>
      </c>
      <c r="C19" s="3">
        <v>8388.8799999999992</v>
      </c>
      <c r="D19" s="4" t="s">
        <v>7</v>
      </c>
      <c r="E19" s="5">
        <v>1258.33</v>
      </c>
      <c r="F19" s="3">
        <v>1099.9000000000001</v>
      </c>
      <c r="G19" s="4" t="s">
        <v>7</v>
      </c>
      <c r="H19" s="7" t="s">
        <v>7</v>
      </c>
      <c r="I19" s="12">
        <v>1</v>
      </c>
      <c r="J19" s="12">
        <v>134.22</v>
      </c>
      <c r="K19" s="5">
        <f>1315.5+1315.5</f>
        <v>2631</v>
      </c>
      <c r="L19" s="11">
        <f>5200.51+1315.5+1315.5</f>
        <v>7831.51</v>
      </c>
      <c r="M19" s="6"/>
    </row>
    <row r="20" spans="1:13">
      <c r="A20" s="2" t="s">
        <v>27</v>
      </c>
      <c r="B20" s="2" t="s">
        <v>28</v>
      </c>
      <c r="C20" s="3">
        <v>8388.8799999999992</v>
      </c>
      <c r="D20" s="5">
        <v>1809.62</v>
      </c>
      <c r="E20" s="3">
        <v>922.78</v>
      </c>
      <c r="F20" s="3">
        <v>1099.9000000000001</v>
      </c>
      <c r="G20" s="4" t="s">
        <v>7</v>
      </c>
      <c r="H20" s="12">
        <v>70</v>
      </c>
      <c r="I20" s="12">
        <v>1</v>
      </c>
      <c r="J20" s="12">
        <v>83.89</v>
      </c>
      <c r="K20" s="4" t="s">
        <v>7</v>
      </c>
      <c r="L20" s="11">
        <f>8157.02+70</f>
        <v>8227.02</v>
      </c>
      <c r="M20" s="6"/>
    </row>
    <row r="21" spans="1:13" ht="13.15" customHeight="1">
      <c r="A21" s="2" t="s">
        <v>29</v>
      </c>
      <c r="B21" s="2" t="s">
        <v>30</v>
      </c>
      <c r="C21" s="3">
        <v>8388.8799999999992</v>
      </c>
      <c r="D21" s="4" t="s">
        <v>7</v>
      </c>
      <c r="E21" s="4" t="s">
        <v>7</v>
      </c>
      <c r="F21" s="3">
        <v>1099.9000000000001</v>
      </c>
      <c r="G21" s="4" t="s">
        <v>7</v>
      </c>
      <c r="H21" s="7" t="s">
        <v>7</v>
      </c>
      <c r="I21" s="12">
        <v>1</v>
      </c>
      <c r="J21" s="12">
        <v>83.89</v>
      </c>
      <c r="K21" s="4" t="s">
        <v>7</v>
      </c>
      <c r="L21" s="11">
        <v>6246.03</v>
      </c>
      <c r="M21" s="6"/>
    </row>
    <row r="22" spans="1:13">
      <c r="A22" s="15" t="s">
        <v>39</v>
      </c>
      <c r="B22" s="14" t="s">
        <v>30</v>
      </c>
      <c r="C22" s="3">
        <v>8388.8799999999992</v>
      </c>
      <c r="D22" s="4" t="s">
        <v>7</v>
      </c>
      <c r="E22" s="4" t="s">
        <v>7</v>
      </c>
      <c r="F22" s="3">
        <v>1099.9000000000001</v>
      </c>
      <c r="G22" s="4" t="s">
        <v>7</v>
      </c>
      <c r="H22" s="7" t="s">
        <v>7</v>
      </c>
      <c r="I22" s="12">
        <v>1</v>
      </c>
      <c r="J22" s="12">
        <v>83.89</v>
      </c>
      <c r="K22" s="4" t="s">
        <v>7</v>
      </c>
      <c r="L22" s="11">
        <v>2692.58</v>
      </c>
      <c r="M22" s="6"/>
    </row>
    <row r="23" spans="1:13">
      <c r="A23" s="15" t="s">
        <v>40</v>
      </c>
      <c r="B23" s="2" t="s">
        <v>47</v>
      </c>
      <c r="C23" s="3">
        <v>13776.43</v>
      </c>
      <c r="D23" s="4" t="s">
        <v>7</v>
      </c>
      <c r="E23" s="4" t="s">
        <v>7</v>
      </c>
      <c r="F23" s="3">
        <v>1099.9000000000001</v>
      </c>
      <c r="G23" s="4" t="s">
        <v>7</v>
      </c>
      <c r="H23" s="7" t="s">
        <v>7</v>
      </c>
      <c r="I23" s="12">
        <v>1</v>
      </c>
      <c r="J23" s="12">
        <v>179.09</v>
      </c>
      <c r="K23" s="4" t="s">
        <v>7</v>
      </c>
      <c r="L23" s="11">
        <v>10056.799999999999</v>
      </c>
      <c r="M23" s="6"/>
    </row>
    <row r="24" spans="1:13">
      <c r="A24" s="15" t="s">
        <v>43</v>
      </c>
      <c r="B24" s="2" t="s">
        <v>6</v>
      </c>
      <c r="C24" s="3">
        <v>6268.54</v>
      </c>
      <c r="D24" s="4" t="s">
        <v>7</v>
      </c>
      <c r="E24" s="4" t="s">
        <v>7</v>
      </c>
      <c r="F24" s="3">
        <v>1099.9000000000001</v>
      </c>
      <c r="G24" s="4" t="s">
        <v>7</v>
      </c>
      <c r="H24" s="7" t="s">
        <v>7</v>
      </c>
      <c r="I24" s="12">
        <v>1</v>
      </c>
      <c r="J24" s="12">
        <v>137.91</v>
      </c>
      <c r="K24" s="4" t="s">
        <v>7</v>
      </c>
      <c r="L24" s="11">
        <v>4989.0600000000004</v>
      </c>
      <c r="M24" s="6"/>
    </row>
    <row r="25" spans="1:13">
      <c r="A25" t="s">
        <v>38</v>
      </c>
    </row>
    <row r="26" spans="1:13">
      <c r="A26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6FED6-D753-4EF4-ABFB-AD611624FD80}">
  <sheetPr>
    <pageSetUpPr fitToPage="1"/>
  </sheetPr>
  <dimension ref="A1:M26"/>
  <sheetViews>
    <sheetView zoomScale="70" zoomScaleNormal="70" workbookViewId="0">
      <selection sqref="A1:L1"/>
    </sheetView>
  </sheetViews>
  <sheetFormatPr defaultColWidth="9" defaultRowHeight="14.25"/>
  <cols>
    <col min="1" max="1" width="30.125" customWidth="1"/>
    <col min="2" max="2" width="26.5" bestFit="1" customWidth="1"/>
    <col min="3" max="3" width="9.375" bestFit="1" customWidth="1"/>
    <col min="4" max="5" width="17.5" customWidth="1"/>
    <col min="6" max="6" width="16.875" bestFit="1" customWidth="1"/>
    <col min="7" max="7" width="12.5" customWidth="1"/>
    <col min="8" max="8" width="8.375" customWidth="1"/>
    <col min="9" max="9" width="13.375" bestFit="1" customWidth="1"/>
    <col min="10" max="10" width="10.25" bestFit="1" customWidth="1"/>
    <col min="11" max="11" width="13.5" bestFit="1" customWidth="1"/>
    <col min="12" max="12" width="9.375" bestFit="1" customWidth="1"/>
    <col min="13" max="13" width="3.375" customWidth="1"/>
  </cols>
  <sheetData>
    <row r="1" spans="1:13" ht="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1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3">
      <c r="A5" s="1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31</v>
      </c>
      <c r="G5" s="16" t="s">
        <v>5</v>
      </c>
      <c r="H5" s="17" t="s">
        <v>32</v>
      </c>
      <c r="I5" s="17" t="s">
        <v>50</v>
      </c>
      <c r="J5" s="17" t="s">
        <v>49</v>
      </c>
      <c r="K5" s="16" t="s">
        <v>48</v>
      </c>
      <c r="L5" s="18" t="s">
        <v>33</v>
      </c>
      <c r="M5" s="6"/>
    </row>
    <row r="6" spans="1:13">
      <c r="A6" s="2" t="s">
        <v>8</v>
      </c>
      <c r="B6" s="2" t="s">
        <v>46</v>
      </c>
      <c r="C6" s="3">
        <v>4712.28</v>
      </c>
      <c r="D6" s="3">
        <v>12059.13</v>
      </c>
      <c r="E6" s="3">
        <v>706.84</v>
      </c>
      <c r="F6" s="3">
        <v>1099.9000000000001</v>
      </c>
      <c r="G6" s="5">
        <v>384.09</v>
      </c>
      <c r="H6" s="7" t="s">
        <v>7</v>
      </c>
      <c r="I6" s="12">
        <v>1</v>
      </c>
      <c r="J6" s="12">
        <v>89.53</v>
      </c>
      <c r="K6" s="4" t="s">
        <v>7</v>
      </c>
      <c r="L6" s="8">
        <f>8774.75+3914.88+669.49</f>
        <v>13359.12</v>
      </c>
      <c r="M6" s="6"/>
    </row>
    <row r="7" spans="1:13">
      <c r="A7" s="2" t="s">
        <v>9</v>
      </c>
      <c r="B7" s="2" t="s">
        <v>34</v>
      </c>
      <c r="C7" s="3">
        <v>4468.97</v>
      </c>
      <c r="D7" s="3">
        <v>9307.4599999999991</v>
      </c>
      <c r="E7" s="3">
        <v>491.59</v>
      </c>
      <c r="F7" s="3">
        <v>1099.9000000000001</v>
      </c>
      <c r="G7" s="4" t="s">
        <v>7</v>
      </c>
      <c r="H7" s="7" t="s">
        <v>7</v>
      </c>
      <c r="I7" s="12">
        <v>1</v>
      </c>
      <c r="J7" s="12">
        <v>44.69</v>
      </c>
      <c r="K7" s="4" t="s">
        <v>7</v>
      </c>
      <c r="L7" s="3">
        <f>10041.54+546.63</f>
        <v>10588.17</v>
      </c>
      <c r="M7" s="9"/>
    </row>
    <row r="8" spans="1:13">
      <c r="A8" s="2" t="s">
        <v>11</v>
      </c>
      <c r="B8" s="2" t="s">
        <v>12</v>
      </c>
      <c r="C8" s="3">
        <v>12474.13</v>
      </c>
      <c r="D8" s="5">
        <v>1809.62</v>
      </c>
      <c r="E8" s="3">
        <f>1746.38+873.19</f>
        <v>2619.5700000000002</v>
      </c>
      <c r="F8" s="3">
        <v>1099.9000000000001</v>
      </c>
      <c r="G8" s="4" t="s">
        <v>7</v>
      </c>
      <c r="H8" s="7" t="s">
        <v>7</v>
      </c>
      <c r="I8" s="12">
        <v>1</v>
      </c>
      <c r="J8" s="12">
        <v>162.16</v>
      </c>
      <c r="K8" s="4" t="s">
        <v>7</v>
      </c>
      <c r="L8" s="10">
        <f>11749.27+632.03</f>
        <v>12381.300000000001</v>
      </c>
      <c r="M8" s="6"/>
    </row>
    <row r="9" spans="1:13">
      <c r="A9" s="2" t="s">
        <v>13</v>
      </c>
      <c r="B9" s="2" t="s">
        <v>10</v>
      </c>
      <c r="C9" s="3">
        <v>4468.97</v>
      </c>
      <c r="D9" s="5">
        <v>1005.34</v>
      </c>
      <c r="E9" s="3">
        <v>491.59</v>
      </c>
      <c r="F9" s="3">
        <v>1099.9000000000001</v>
      </c>
      <c r="G9" s="4" t="s">
        <v>7</v>
      </c>
      <c r="H9" s="12">
        <v>67.03</v>
      </c>
      <c r="I9" s="12">
        <v>1</v>
      </c>
      <c r="J9" s="12">
        <v>58.1</v>
      </c>
      <c r="K9" s="4" t="s">
        <v>7</v>
      </c>
      <c r="L9" s="11">
        <f>4417.82+223.07+67.03</f>
        <v>4707.9199999999992</v>
      </c>
      <c r="M9" s="6"/>
    </row>
    <row r="10" spans="1:13">
      <c r="A10" s="2" t="s">
        <v>14</v>
      </c>
      <c r="B10" s="2" t="s">
        <v>10</v>
      </c>
      <c r="C10" s="3">
        <v>4468.97</v>
      </c>
      <c r="D10" s="5">
        <v>670.23</v>
      </c>
      <c r="E10" s="3">
        <v>402.21</v>
      </c>
      <c r="F10" s="3">
        <v>1099.9000000000001</v>
      </c>
      <c r="G10" s="5">
        <v>384.09</v>
      </c>
      <c r="H10" s="12">
        <f>67.03+23</f>
        <v>90.03</v>
      </c>
      <c r="I10" s="12">
        <v>1</v>
      </c>
      <c r="J10" s="12">
        <v>84.91</v>
      </c>
      <c r="K10" s="4" t="s">
        <v>7</v>
      </c>
      <c r="L10" s="11">
        <f>3421.48+1110.7+234.74+84.91+67.03+23</f>
        <v>4941.8599999999997</v>
      </c>
      <c r="M10" s="6"/>
    </row>
    <row r="11" spans="1:13">
      <c r="A11" s="2" t="s">
        <v>15</v>
      </c>
      <c r="B11" s="2" t="s">
        <v>16</v>
      </c>
      <c r="C11" s="3">
        <f>237.75</f>
        <v>237.75</v>
      </c>
      <c r="D11" s="3">
        <f>64.86</f>
        <v>64.86</v>
      </c>
      <c r="E11" s="3">
        <f>33.27</f>
        <v>33.270000000000003</v>
      </c>
      <c r="F11" s="3">
        <v>1099.9000000000001</v>
      </c>
      <c r="G11" s="4" t="s">
        <v>7</v>
      </c>
      <c r="H11" s="7" t="s">
        <v>7</v>
      </c>
      <c r="I11" s="12">
        <v>1</v>
      </c>
      <c r="J11" s="12">
        <f>31.94</f>
        <v>31.94</v>
      </c>
      <c r="K11" s="4" t="s">
        <v>7</v>
      </c>
      <c r="L11" s="11">
        <f>283.91+53.14</f>
        <v>337.05</v>
      </c>
      <c r="M11" s="6" t="s">
        <v>41</v>
      </c>
    </row>
    <row r="12" spans="1:13">
      <c r="A12" s="2" t="s">
        <v>17</v>
      </c>
      <c r="B12" s="2" t="s">
        <v>36</v>
      </c>
      <c r="C12" s="3">
        <v>8388.8799999999992</v>
      </c>
      <c r="D12" s="3">
        <v>8382.5400000000009</v>
      </c>
      <c r="E12" s="3">
        <v>587.22</v>
      </c>
      <c r="F12" s="3">
        <v>1099.9000000000001</v>
      </c>
      <c r="G12" s="4" t="s">
        <v>7</v>
      </c>
      <c r="H12" s="7" t="s">
        <v>7</v>
      </c>
      <c r="I12" s="12">
        <v>1</v>
      </c>
      <c r="J12" s="12">
        <f>109.06</f>
        <v>109.06</v>
      </c>
      <c r="K12" s="4" t="s">
        <v>7</v>
      </c>
      <c r="L12" s="11">
        <f>9622.29+2491.96+650.25</f>
        <v>12764.5</v>
      </c>
      <c r="M12" s="6"/>
    </row>
    <row r="13" spans="1:13">
      <c r="A13" s="2" t="s">
        <v>18</v>
      </c>
      <c r="B13" s="2" t="s">
        <v>19</v>
      </c>
      <c r="C13" s="3">
        <v>6481.57</v>
      </c>
      <c r="D13" s="3">
        <v>3850.74</v>
      </c>
      <c r="E13" s="3">
        <f>907.42+453.71</f>
        <v>1361.1299999999999</v>
      </c>
      <c r="F13" s="3">
        <v>1099.9000000000001</v>
      </c>
      <c r="G13" s="4" t="s">
        <v>7</v>
      </c>
      <c r="H13" s="12">
        <v>70</v>
      </c>
      <c r="I13" s="12">
        <v>1</v>
      </c>
      <c r="J13" s="12">
        <v>84.26</v>
      </c>
      <c r="K13" s="4" t="s">
        <v>7</v>
      </c>
      <c r="L13" s="13">
        <f>6630.62+70+1525.53+455.88</f>
        <v>8682.0299999999988</v>
      </c>
      <c r="M13" s="6"/>
    </row>
    <row r="14" spans="1:13">
      <c r="A14" s="2" t="s">
        <v>20</v>
      </c>
      <c r="B14" s="2" t="s">
        <v>10</v>
      </c>
      <c r="C14" s="3">
        <v>4468.97</v>
      </c>
      <c r="D14" s="5">
        <v>670.23</v>
      </c>
      <c r="E14" s="3">
        <v>536.28</v>
      </c>
      <c r="F14" s="3">
        <v>1099.9000000000001</v>
      </c>
      <c r="G14" s="5">
        <v>384.09</v>
      </c>
      <c r="H14" s="7" t="s">
        <v>7</v>
      </c>
      <c r="I14" s="12">
        <v>1</v>
      </c>
      <c r="J14" s="12">
        <v>84.91</v>
      </c>
      <c r="K14" s="4" t="s">
        <v>7</v>
      </c>
      <c r="L14" s="11">
        <f>3485.07+1261.77+241.56</f>
        <v>4988.4000000000005</v>
      </c>
      <c r="M14" s="6"/>
    </row>
    <row r="15" spans="1:13">
      <c r="A15" s="2" t="s">
        <v>21</v>
      </c>
      <c r="B15" s="2" t="s">
        <v>22</v>
      </c>
      <c r="C15" s="3">
        <v>0</v>
      </c>
      <c r="D15" s="4" t="s">
        <v>7</v>
      </c>
      <c r="E15" s="3">
        <v>0</v>
      </c>
      <c r="F15" s="3">
        <v>1099.9000000000001</v>
      </c>
      <c r="G15" s="4" t="s">
        <v>7</v>
      </c>
      <c r="H15" s="12">
        <v>0</v>
      </c>
      <c r="I15" s="12" t="s">
        <v>7</v>
      </c>
      <c r="J15" s="12" t="s">
        <v>7</v>
      </c>
      <c r="K15" s="4" t="s">
        <v>7</v>
      </c>
      <c r="L15" s="11">
        <v>0</v>
      </c>
      <c r="M15" s="6" t="s">
        <v>41</v>
      </c>
    </row>
    <row r="16" spans="1:13">
      <c r="A16" s="2" t="s">
        <v>35</v>
      </c>
      <c r="B16" s="2" t="s">
        <v>30</v>
      </c>
      <c r="C16" s="3">
        <v>8388.8799999999992</v>
      </c>
      <c r="D16" s="4" t="s">
        <v>7</v>
      </c>
      <c r="E16" s="4" t="s">
        <v>7</v>
      </c>
      <c r="F16" s="3">
        <v>1099.9000000000001</v>
      </c>
      <c r="G16" s="4" t="s">
        <v>7</v>
      </c>
      <c r="H16" s="4" t="s">
        <v>7</v>
      </c>
      <c r="I16" s="5">
        <v>1</v>
      </c>
      <c r="J16" s="5">
        <v>83.89</v>
      </c>
      <c r="K16" s="4" t="s">
        <v>7</v>
      </c>
      <c r="L16" s="11">
        <f>5944.81+341.79</f>
        <v>6286.6</v>
      </c>
      <c r="M16" s="6"/>
    </row>
    <row r="17" spans="1:13">
      <c r="A17" s="2" t="s">
        <v>24</v>
      </c>
      <c r="B17" s="2" t="s">
        <v>10</v>
      </c>
      <c r="C17" s="3">
        <v>4468.97</v>
      </c>
      <c r="D17" s="5">
        <v>1809.62</v>
      </c>
      <c r="E17" s="3">
        <v>536.28</v>
      </c>
      <c r="F17" s="3">
        <v>1099.9000000000001</v>
      </c>
      <c r="G17" s="5">
        <v>384.09</v>
      </c>
      <c r="H17" s="12">
        <v>67.03</v>
      </c>
      <c r="I17" s="12">
        <v>1</v>
      </c>
      <c r="J17" s="12">
        <v>71.5</v>
      </c>
      <c r="K17" s="4" t="s">
        <v>7</v>
      </c>
      <c r="L17" s="11">
        <f>4870.5+67.03+261.82</f>
        <v>5199.3499999999995</v>
      </c>
      <c r="M17" s="6"/>
    </row>
    <row r="18" spans="1:13">
      <c r="A18" s="2" t="s">
        <v>42</v>
      </c>
      <c r="B18" s="2" t="s">
        <v>23</v>
      </c>
      <c r="C18" s="3">
        <v>4691.6099999999997</v>
      </c>
      <c r="D18" s="4" t="s">
        <v>7</v>
      </c>
      <c r="E18" s="4" t="s">
        <v>7</v>
      </c>
      <c r="F18" s="3">
        <v>1099.9000000000001</v>
      </c>
      <c r="G18" s="4" t="s">
        <v>7</v>
      </c>
      <c r="H18" s="7" t="s">
        <v>7</v>
      </c>
      <c r="I18" s="12">
        <v>1</v>
      </c>
      <c r="J18" s="12">
        <v>46.92</v>
      </c>
      <c r="K18" s="4" t="s">
        <v>7</v>
      </c>
      <c r="L18" s="11">
        <f>3708.7+207.48</f>
        <v>3916.18</v>
      </c>
      <c r="M18" s="6"/>
    </row>
    <row r="19" spans="1:13">
      <c r="A19" s="2" t="s">
        <v>25</v>
      </c>
      <c r="B19" s="2" t="s">
        <v>26</v>
      </c>
      <c r="C19" s="3">
        <v>8388.8799999999992</v>
      </c>
      <c r="D19" s="4" t="s">
        <v>7</v>
      </c>
      <c r="E19" s="5">
        <v>1258.33</v>
      </c>
      <c r="F19" s="3">
        <v>1099.9000000000001</v>
      </c>
      <c r="G19" s="4" t="s">
        <v>7</v>
      </c>
      <c r="H19" s="7" t="s">
        <v>7</v>
      </c>
      <c r="I19" s="12">
        <v>1</v>
      </c>
      <c r="J19" s="12">
        <v>134.22</v>
      </c>
      <c r="K19" s="5">
        <f>1315.5+1315.5</f>
        <v>2631</v>
      </c>
      <c r="L19" s="11">
        <f>4958.17+1315.5+1315.5+282.91</f>
        <v>7872.08</v>
      </c>
      <c r="M19" s="6"/>
    </row>
    <row r="20" spans="1:13">
      <c r="A20" s="2" t="s">
        <v>27</v>
      </c>
      <c r="B20" s="2" t="s">
        <v>28</v>
      </c>
      <c r="C20" s="3">
        <v>8388.8799999999992</v>
      </c>
      <c r="D20" s="5">
        <v>1809.62</v>
      </c>
      <c r="E20" s="3">
        <v>922.78</v>
      </c>
      <c r="F20" s="3">
        <v>1099.9000000000001</v>
      </c>
      <c r="G20" s="4" t="s">
        <v>7</v>
      </c>
      <c r="H20" s="12">
        <v>70</v>
      </c>
      <c r="I20" s="12">
        <v>1</v>
      </c>
      <c r="J20" s="12">
        <v>83.89</v>
      </c>
      <c r="K20" s="4" t="s">
        <v>7</v>
      </c>
      <c r="L20" s="11">
        <f>7761.48+436.11+70</f>
        <v>8267.59</v>
      </c>
      <c r="M20" s="6"/>
    </row>
    <row r="21" spans="1:13" ht="13.15" customHeight="1">
      <c r="A21" s="2" t="s">
        <v>29</v>
      </c>
      <c r="B21" s="2" t="s">
        <v>30</v>
      </c>
      <c r="C21" s="3">
        <v>8388.8799999999992</v>
      </c>
      <c r="D21" s="4" t="s">
        <v>7</v>
      </c>
      <c r="E21" s="4" t="s">
        <v>7</v>
      </c>
      <c r="F21" s="3">
        <v>1099.9000000000001</v>
      </c>
      <c r="G21" s="4" t="s">
        <v>7</v>
      </c>
      <c r="H21" s="7" t="s">
        <v>7</v>
      </c>
      <c r="I21" s="12">
        <v>1</v>
      </c>
      <c r="J21" s="12">
        <v>83.89</v>
      </c>
      <c r="K21" s="4" t="s">
        <v>7</v>
      </c>
      <c r="L21" s="11">
        <f>5944.82+341.78</f>
        <v>6286.5999999999995</v>
      </c>
      <c r="M21" s="6"/>
    </row>
    <row r="22" spans="1:13">
      <c r="A22" s="15" t="s">
        <v>39</v>
      </c>
      <c r="B22" s="14" t="s">
        <v>30</v>
      </c>
      <c r="C22" s="3">
        <v>8388.8799999999992</v>
      </c>
      <c r="D22" s="4" t="s">
        <v>7</v>
      </c>
      <c r="E22" s="4" t="s">
        <v>7</v>
      </c>
      <c r="F22" s="3">
        <v>1099.9000000000001</v>
      </c>
      <c r="G22" s="4" t="s">
        <v>7</v>
      </c>
      <c r="H22" s="7" t="s">
        <v>7</v>
      </c>
      <c r="I22" s="12">
        <v>1</v>
      </c>
      <c r="J22" s="12">
        <v>83.89</v>
      </c>
      <c r="K22" s="4" t="s">
        <v>7</v>
      </c>
      <c r="L22" s="11">
        <f>5944.89+341.71</f>
        <v>6286.6</v>
      </c>
      <c r="M22" s="6"/>
    </row>
    <row r="23" spans="1:13">
      <c r="A23" s="15" t="s">
        <v>40</v>
      </c>
      <c r="B23" s="2" t="s">
        <v>47</v>
      </c>
      <c r="C23" s="3">
        <v>13776.43</v>
      </c>
      <c r="D23" s="4" t="s">
        <v>7</v>
      </c>
      <c r="E23" s="4" t="s">
        <v>7</v>
      </c>
      <c r="F23" s="3">
        <v>1099.9000000000001</v>
      </c>
      <c r="G23" s="4" t="s">
        <v>7</v>
      </c>
      <c r="H23" s="7" t="s">
        <v>7</v>
      </c>
      <c r="I23" s="12">
        <v>1</v>
      </c>
      <c r="J23" s="12">
        <v>179.09</v>
      </c>
      <c r="K23" s="4" t="s">
        <v>7</v>
      </c>
      <c r="L23" s="11">
        <f>9402.56+694.81</f>
        <v>10097.369999999999</v>
      </c>
      <c r="M23" s="6"/>
    </row>
    <row r="24" spans="1:13">
      <c r="A24" s="15" t="s">
        <v>43</v>
      </c>
      <c r="B24" s="2" t="s">
        <v>6</v>
      </c>
      <c r="C24" s="3">
        <v>6268.54</v>
      </c>
      <c r="D24" s="4" t="s">
        <v>7</v>
      </c>
      <c r="E24" s="4" t="s">
        <v>7</v>
      </c>
      <c r="F24" s="3">
        <v>1099.9000000000001</v>
      </c>
      <c r="G24" s="4" t="s">
        <v>7</v>
      </c>
      <c r="H24" s="7" t="s">
        <v>7</v>
      </c>
      <c r="I24" s="12">
        <v>1</v>
      </c>
      <c r="J24" s="12">
        <v>137.91</v>
      </c>
      <c r="K24" s="4" t="s">
        <v>7</v>
      </c>
      <c r="L24" s="11">
        <f>4788.17+241.46</f>
        <v>5029.63</v>
      </c>
      <c r="M24" s="6"/>
    </row>
    <row r="25" spans="1:13">
      <c r="A25" t="s">
        <v>38</v>
      </c>
    </row>
    <row r="26" spans="1:13">
      <c r="A26" t="s">
        <v>44</v>
      </c>
    </row>
  </sheetData>
  <mergeCells count="2">
    <mergeCell ref="A1:L1"/>
    <mergeCell ref="A3:L3"/>
  </mergeCells>
  <pageMargins left="0.511811023622047" right="0.511811023622047" top="0.78740157480315021" bottom="0.78740157480315021" header="0.31496062992126012" footer="0.31496062992126012"/>
  <pageSetup paperSize="9" scale="68" orientation="landscape" r:id="rId1"/>
  <headerFooter>
    <oddHeader>&amp;C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Dezembro 2023</vt:lpstr>
      <vt:lpstr>2ª Parcela 13º Salário</vt:lpstr>
      <vt:lpstr>Novembro 2023</vt:lpstr>
      <vt:lpstr>Outubro 2023</vt:lpstr>
      <vt:lpstr>Setembro 2023 </vt:lpstr>
      <vt:lpstr>Agosto 2023 </vt:lpstr>
      <vt:lpstr>Julho 2023 </vt:lpstr>
      <vt:lpstr>Junho 2023</vt:lpstr>
      <vt:lpstr>Maio 2023</vt:lpstr>
      <vt:lpstr>1ª Parcela 13º Salário</vt:lpstr>
      <vt:lpstr>Abril 2023</vt:lpstr>
      <vt:lpstr>Março 2023</vt:lpstr>
      <vt:lpstr>Fevereiro 2023</vt:lpstr>
      <vt:lpstr>Janeiro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Claudia Ramos Pinto</dc:creator>
  <cp:lastModifiedBy>Cofecon User 4</cp:lastModifiedBy>
  <cp:revision>20</cp:revision>
  <cp:lastPrinted>2023-01-05T13:18:00Z</cp:lastPrinted>
  <dcterms:created xsi:type="dcterms:W3CDTF">2019-05-15T11:07:02Z</dcterms:created>
  <dcterms:modified xsi:type="dcterms:W3CDTF">2024-05-22T14:34:36Z</dcterms:modified>
</cp:coreProperties>
</file>